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drawings/drawing2.xml" ContentType="application/vnd.openxmlformats-officedocument.drawing+xml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ackupas\SÅF\Mässan\2019\"/>
    </mc:Choice>
  </mc:AlternateContent>
  <xr:revisionPtr revIDLastSave="0" documentId="13_ncr:1_{EA9B158D-F090-4E9D-8E2A-268AC1032C7B}" xr6:coauthVersionLast="41" xr6:coauthVersionMax="41" xr10:uidLastSave="{00000000-0000-0000-0000-000000000000}"/>
  <bookViews>
    <workbookView xWindow="-120" yWindow="-120" windowWidth="29040" windowHeight="15840" activeTab="6" xr2:uid="{00000000-000D-0000-FFFF-FFFF00000000}"/>
  </bookViews>
  <sheets>
    <sheet name="Dagredovisning" sheetId="1" r:id="rId1"/>
    <sheet name="FörsSÅF" sheetId="7" r:id="rId2"/>
    <sheet name="Redovisning" sheetId="2" r:id="rId3"/>
    <sheet name="Trängselskatt" sheetId="6" r:id="rId4"/>
    <sheet name="RedTillSÅF" sheetId="3" r:id="rId5"/>
    <sheet name="Swish" sheetId="5" r:id="rId6"/>
    <sheet name="Årsmötet" sheetId="8" r:id="rId7"/>
  </sheets>
  <definedNames>
    <definedName name="_xlnm.Print_Area" localSheetId="0">Dagredovisning!$A$1:$O$34</definedName>
    <definedName name="_xlnm.Print_Area" localSheetId="2">Redovisning!$A$1:$C$29</definedName>
    <definedName name="_xlnm.Print_Area" localSheetId="3">Trängselskatt!$A$1:$I$17</definedName>
  </definedNames>
  <calcPr calcId="181029"/>
</workbook>
</file>

<file path=xl/calcChain.xml><?xml version="1.0" encoding="utf-8"?>
<calcChain xmlns="http://schemas.openxmlformats.org/spreadsheetml/2006/main">
  <c r="N24" i="8" l="1"/>
  <c r="K26" i="8"/>
  <c r="M21" i="8"/>
  <c r="M24" i="8" s="1"/>
  <c r="E31" i="2" l="1"/>
  <c r="K21" i="8"/>
  <c r="K24" i="8" s="1"/>
  <c r="K20" i="8"/>
  <c r="L17" i="8"/>
  <c r="K17" i="8"/>
  <c r="L10" i="8"/>
  <c r="K10" i="8"/>
  <c r="D28" i="8"/>
  <c r="D26" i="8"/>
  <c r="D29" i="8"/>
  <c r="D27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R26" i="7"/>
  <c r="R23" i="7"/>
  <c r="R24" i="7"/>
  <c r="R25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" i="7"/>
  <c r="D30" i="8" l="1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" i="7"/>
  <c r="O27" i="1" l="1"/>
  <c r="B11" i="3" l="1"/>
  <c r="B12" i="3" s="1"/>
  <c r="C29" i="2" l="1"/>
  <c r="R43" i="1"/>
  <c r="S26" i="1"/>
  <c r="S25" i="1"/>
  <c r="R26" i="1"/>
  <c r="R25" i="1"/>
  <c r="C11" i="2" l="1"/>
  <c r="I10" i="6"/>
  <c r="C17" i="2"/>
  <c r="R33" i="1" l="1"/>
  <c r="Q21" i="1"/>
  <c r="Q20" i="1"/>
  <c r="Q19" i="1"/>
  <c r="C12" i="2"/>
  <c r="M15" i="1"/>
  <c r="M14" i="1"/>
  <c r="M13" i="1"/>
  <c r="M43" i="1" l="1"/>
  <c r="K40" i="1" l="1"/>
  <c r="I17" i="1" l="1"/>
  <c r="G17" i="1"/>
  <c r="H17" i="1"/>
  <c r="K26" i="1"/>
  <c r="I46" i="1"/>
  <c r="C6" i="2" l="1"/>
  <c r="D62" i="5"/>
  <c r="D54" i="5"/>
  <c r="D47" i="5"/>
  <c r="D19" i="5"/>
  <c r="K38" i="1"/>
  <c r="H38" i="1"/>
  <c r="C18" i="2" l="1"/>
  <c r="R38" i="1"/>
  <c r="B3" i="3"/>
  <c r="G38" i="1"/>
  <c r="F38" i="1"/>
  <c r="C46" i="1" l="1"/>
  <c r="D46" i="1"/>
  <c r="E37" i="1" s="1"/>
  <c r="E10" i="1"/>
  <c r="F10" i="1"/>
  <c r="G10" i="1"/>
  <c r="H10" i="1"/>
  <c r="I10" i="1"/>
  <c r="J10" i="1"/>
  <c r="K10" i="1"/>
  <c r="B10" i="1"/>
  <c r="D10" i="1"/>
  <c r="J37" i="1"/>
  <c r="D37" i="1"/>
  <c r="D38" i="1"/>
  <c r="C38" i="1" l="1"/>
  <c r="B38" i="1"/>
  <c r="M20" i="1" l="1"/>
  <c r="N20" i="1" s="1"/>
  <c r="S31" i="1" l="1"/>
  <c r="T31" i="1"/>
  <c r="R31" i="1"/>
  <c r="B42" i="1"/>
  <c r="C42" i="1"/>
  <c r="D42" i="1"/>
  <c r="E42" i="1"/>
  <c r="F42" i="1"/>
  <c r="G42" i="1"/>
  <c r="H42" i="1"/>
  <c r="I42" i="1"/>
  <c r="J42" i="1"/>
  <c r="K42" i="1"/>
  <c r="M30" i="1"/>
  <c r="R35" i="1" s="1"/>
  <c r="T35" i="1" s="1"/>
  <c r="U31" i="1" l="1"/>
  <c r="D22" i="1" l="1"/>
  <c r="F22" i="1"/>
  <c r="H22" i="1"/>
  <c r="K22" i="1"/>
  <c r="B22" i="1"/>
  <c r="L28" i="1" l="1"/>
  <c r="L22" i="1"/>
  <c r="J22" i="1" l="1"/>
  <c r="I22" i="1" l="1"/>
  <c r="M19" i="1"/>
  <c r="M12" i="1"/>
  <c r="G22" i="1"/>
  <c r="R30" i="1" l="1"/>
  <c r="N19" i="1"/>
  <c r="F46" i="1"/>
  <c r="G37" i="1" s="1"/>
  <c r="G46" i="1"/>
  <c r="H37" i="1" s="1"/>
  <c r="S30" i="1" l="1"/>
  <c r="T30" i="1"/>
  <c r="N27" i="1"/>
  <c r="E22" i="1"/>
  <c r="F28" i="1"/>
  <c r="G28" i="1"/>
  <c r="H28" i="1"/>
  <c r="I28" i="1"/>
  <c r="J28" i="1"/>
  <c r="K28" i="1"/>
  <c r="D28" i="1"/>
  <c r="E28" i="1" l="1"/>
  <c r="C10" i="1" l="1"/>
  <c r="B28" i="1"/>
  <c r="C28" i="1"/>
  <c r="C22" i="1"/>
  <c r="M27" i="1"/>
  <c r="L12" i="2"/>
  <c r="K46" i="1"/>
  <c r="M26" i="1"/>
  <c r="B46" i="1"/>
  <c r="E46" i="1"/>
  <c r="F37" i="1" s="1"/>
  <c r="H46" i="1"/>
  <c r="I37" i="1" s="1"/>
  <c r="J46" i="1"/>
  <c r="K37" i="1" s="1"/>
  <c r="M41" i="1"/>
  <c r="C17" i="1"/>
  <c r="D17" i="1"/>
  <c r="E17" i="1"/>
  <c r="F17" i="1"/>
  <c r="J17" i="1"/>
  <c r="K17" i="1"/>
  <c r="B17" i="1"/>
  <c r="M44" i="1"/>
  <c r="M38" i="1"/>
  <c r="M39" i="1"/>
  <c r="N26" i="1" l="1"/>
  <c r="T26" i="1" s="1"/>
  <c r="B32" i="1"/>
  <c r="B34" i="1" s="1"/>
  <c r="K32" i="1"/>
  <c r="C32" i="1"/>
  <c r="M17" i="1"/>
  <c r="R41" i="1" s="1"/>
  <c r="M25" i="1"/>
  <c r="N25" i="1" s="1"/>
  <c r="M28" i="1"/>
  <c r="E23" i="2" s="1"/>
  <c r="K48" i="1" l="1"/>
  <c r="K34" i="1"/>
  <c r="C48" i="1"/>
  <c r="C34" i="1"/>
  <c r="B48" i="1"/>
  <c r="M22" i="1"/>
  <c r="R28" i="1"/>
  <c r="N28" i="1"/>
  <c r="L10" i="1"/>
  <c r="T25" i="1" l="1"/>
  <c r="L32" i="1"/>
  <c r="L48" i="1" s="1"/>
  <c r="E21" i="2"/>
  <c r="S28" i="1"/>
  <c r="C23" i="2" s="1"/>
  <c r="T28" i="1" l="1"/>
  <c r="S35" i="1"/>
  <c r="C21" i="2" l="1"/>
  <c r="D21" i="2" s="1"/>
  <c r="C30" i="2" s="1"/>
  <c r="U35" i="1"/>
  <c r="O10" i="1"/>
  <c r="D32" i="1"/>
  <c r="E32" i="1"/>
  <c r="F32" i="1"/>
  <c r="G32" i="1"/>
  <c r="I32" i="1"/>
  <c r="J32" i="1"/>
  <c r="I48" i="1" l="1"/>
  <c r="I34" i="1"/>
  <c r="G48" i="1"/>
  <c r="G34" i="1"/>
  <c r="F48" i="1"/>
  <c r="F34" i="1"/>
  <c r="J48" i="1"/>
  <c r="J34" i="1"/>
  <c r="E48" i="1"/>
  <c r="E34" i="1"/>
  <c r="D48" i="1"/>
  <c r="D34" i="1"/>
  <c r="H32" i="1"/>
  <c r="M10" i="1"/>
  <c r="M32" i="1" s="1"/>
  <c r="B2" i="3" l="1"/>
  <c r="M34" i="1"/>
  <c r="H48" i="1"/>
  <c r="H34" i="1"/>
  <c r="L34" i="1" s="1"/>
  <c r="R40" i="1"/>
  <c r="C24" i="2"/>
  <c r="E24" i="2"/>
  <c r="E22" i="2"/>
  <c r="C20" i="2"/>
  <c r="M21" i="1" l="1"/>
  <c r="D23" i="2"/>
  <c r="N21" i="1" l="1"/>
  <c r="R32" i="1"/>
  <c r="S32" i="1" l="1"/>
  <c r="S33" i="1" s="1"/>
  <c r="T32" i="1"/>
  <c r="T33" i="1" s="1"/>
  <c r="U30" i="1"/>
  <c r="U33" i="1" l="1"/>
  <c r="D22" i="2"/>
  <c r="C31" i="2" s="1"/>
  <c r="C22" i="2"/>
  <c r="C25" i="2" s="1"/>
  <c r="C27" i="2" s="1"/>
  <c r="U32" i="1"/>
  <c r="B6" i="3" l="1"/>
  <c r="B7" i="3" s="1"/>
</calcChain>
</file>

<file path=xl/sharedStrings.xml><?xml version="1.0" encoding="utf-8"?>
<sst xmlns="http://schemas.openxmlformats.org/spreadsheetml/2006/main" count="397" uniqueCount="290">
  <si>
    <t>SÅF-prylar</t>
  </si>
  <si>
    <t>Medlemsavgifter</t>
  </si>
  <si>
    <t>Totalt</t>
  </si>
  <si>
    <t>Datum</t>
  </si>
  <si>
    <t>Hem</t>
  </si>
  <si>
    <t>Pg</t>
  </si>
  <si>
    <t>Summa</t>
  </si>
  <si>
    <t>Antal medlemmmar</t>
  </si>
  <si>
    <t>Utlägg</t>
  </si>
  <si>
    <t>Medlemmar</t>
  </si>
  <si>
    <t>Ejdern</t>
  </si>
  <si>
    <t>Mat till monterpersonal</t>
  </si>
  <si>
    <t>Totalt kostnader</t>
  </si>
  <si>
    <t>Intäkter</t>
  </si>
  <si>
    <t>SÅF</t>
  </si>
  <si>
    <t>Summa intäkter</t>
  </si>
  <si>
    <t>Växelkassa morgon</t>
  </si>
  <si>
    <t>Utjämning</t>
  </si>
  <si>
    <t>Enskilda medlemmar</t>
  </si>
  <si>
    <t>Familjemedlemmar</t>
  </si>
  <si>
    <t>Brattberg</t>
  </si>
  <si>
    <t>Bränsle Transport av grejer Sven Jönsson</t>
  </si>
  <si>
    <t>Hans Brattberg</t>
  </si>
  <si>
    <t>Redovisa till extern</t>
  </si>
  <si>
    <t>Redovisa till Brattberg</t>
  </si>
  <si>
    <t>Liten putt putt</t>
  </si>
  <si>
    <t>Danielle tot</t>
  </si>
  <si>
    <t>Danielle</t>
  </si>
  <si>
    <t>Swish Maggan</t>
  </si>
  <si>
    <t>presumtiva</t>
  </si>
  <si>
    <t>Summa kassa kväll</t>
  </si>
  <si>
    <t>Pengar dagens slut</t>
  </si>
  <si>
    <t>Diff(- är för lite pengar)</t>
  </si>
  <si>
    <t>Tot</t>
  </si>
  <si>
    <t>Extern</t>
  </si>
  <si>
    <t>Tot båtar</t>
  </si>
  <si>
    <t>Putt-putt båtar</t>
  </si>
  <si>
    <t>Redovisa till Ejdern</t>
  </si>
  <si>
    <t>Värmemaskin</t>
  </si>
  <si>
    <t>TUUT</t>
  </si>
  <si>
    <t>Stor båt</t>
  </si>
  <si>
    <t>Summa (-är något ej avprickat)</t>
  </si>
  <si>
    <t>Allt för sjön 2018</t>
  </si>
  <si>
    <t>SÅF-försäljning</t>
  </si>
  <si>
    <t>Utlandsboende</t>
  </si>
  <si>
    <t>Lunchkuponger</t>
  </si>
  <si>
    <t>Maggans pengar</t>
  </si>
  <si>
    <t>Antal sålda</t>
  </si>
  <si>
    <t>Levererade</t>
  </si>
  <si>
    <t>Kvar</t>
  </si>
  <si>
    <t>Sålda enligt Dani</t>
  </si>
  <si>
    <t>Faktureras av Danielle</t>
  </si>
  <si>
    <t>Transport o parkering</t>
  </si>
  <si>
    <t>Kontant</t>
  </si>
  <si>
    <t>Kvitton</t>
  </si>
  <si>
    <t>växelkassa kväll</t>
  </si>
  <si>
    <t>Intäkter under Mässan</t>
  </si>
  <si>
    <t>Intäkter årsmötet</t>
  </si>
  <si>
    <t>Redovisat till Ejdern</t>
  </si>
  <si>
    <t>Redovisat till Brattberg</t>
  </si>
  <si>
    <t>Utgifter, kontant betalda</t>
  </si>
  <si>
    <t>Att redovisa till SÅF</t>
  </si>
  <si>
    <t>Brattberg Tuut</t>
  </si>
  <si>
    <t>Kontrollsumma</t>
  </si>
  <si>
    <t>Pellets</t>
  </si>
  <si>
    <t>Konvertera till Pellets</t>
  </si>
  <si>
    <t>18.824,80</t>
  </si>
  <si>
    <t>Swish inbetalning Fredrik Horn</t>
  </si>
  <si>
    <t>18.624,80</t>
  </si>
  <si>
    <t>Swish inbetalning MICHAEL TREACHER</t>
  </si>
  <si>
    <t>18.424,80</t>
  </si>
  <si>
    <t>Swish inbetalning OLA LARSSON</t>
  </si>
  <si>
    <t>18.324,80</t>
  </si>
  <si>
    <t>Swish inbetalning INNOCENTI,NICOLAS JE</t>
  </si>
  <si>
    <t>18.054,80</t>
  </si>
  <si>
    <t>Swish inbetalning ROSENBERG,IRMA</t>
  </si>
  <si>
    <t>17.854,80</t>
  </si>
  <si>
    <t>Swish inbetalning LISA RÅDSTRÖM</t>
  </si>
  <si>
    <t>17.754,80</t>
  </si>
  <si>
    <t>Swish inbetalning Johan Fladvad</t>
  </si>
  <si>
    <t>17.554,80</t>
  </si>
  <si>
    <t>Swish inbetalning MATTIAS HÄGGMARK</t>
  </si>
  <si>
    <t>17.454,80</t>
  </si>
  <si>
    <t>Swish inbetalning SOFIA LANGHEIM</t>
  </si>
  <si>
    <t>17.414,80</t>
  </si>
  <si>
    <t>Swish inbetalning LINUS BUNDSCHUH</t>
  </si>
  <si>
    <t>17.314,80</t>
  </si>
  <si>
    <t>Swish inbetalning SEBASTIAN DAHLIN EZP</t>
  </si>
  <si>
    <t>17.214,80</t>
  </si>
  <si>
    <t>Swish inbetalning CATHRIN WALLBERG</t>
  </si>
  <si>
    <t>16.914,80</t>
  </si>
  <si>
    <t>Swish inbetalning Tuula Schneider</t>
  </si>
  <si>
    <t>16.714,80</t>
  </si>
  <si>
    <t>Swish inbetalning VAN DEN BOSCH,ANITA</t>
  </si>
  <si>
    <t>16.614,80</t>
  </si>
  <si>
    <t>Swish inbetalning MARIE DROTT</t>
  </si>
  <si>
    <t>16.514,80</t>
  </si>
  <si>
    <t>Swish inbetalning FERRERO,WALTER BRUNO</t>
  </si>
  <si>
    <t>16.414,80</t>
  </si>
  <si>
    <t>Swish inbetalning JOACHIM IVEBY</t>
  </si>
  <si>
    <t>16.314,80</t>
  </si>
  <si>
    <t>Swish inbetalning INGELA ENGELBREKTSSO</t>
  </si>
  <si>
    <t>16.114,80</t>
  </si>
  <si>
    <t>Swish inbetalning Rosander, Frida</t>
  </si>
  <si>
    <t>16.014,80</t>
  </si>
  <si>
    <t>Swish inbetalning EKMAN,GUNNAR</t>
  </si>
  <si>
    <t>15.814,80</t>
  </si>
  <si>
    <t>Swish inbetalning JOACIM HEMLIN</t>
  </si>
  <si>
    <t>15.589,80</t>
  </si>
  <si>
    <t>Swish inbetalning Hans Dubois</t>
  </si>
  <si>
    <t>15.364,80</t>
  </si>
  <si>
    <t>Swish inbetalning KRISTER ERICSSON</t>
  </si>
  <si>
    <t>15.064,80</t>
  </si>
  <si>
    <t>Swish inbetalning LENNART ERIKSSON</t>
  </si>
  <si>
    <t>14.714,80</t>
  </si>
  <si>
    <t>Swish inbetalning Tord Danielsson</t>
  </si>
  <si>
    <t>Swish inbetalning JOAKIM RIMÉR</t>
  </si>
  <si>
    <t>22.134,80</t>
  </si>
  <si>
    <t>Swish inbetalning SUNE GÖTHE</t>
  </si>
  <si>
    <t>21.909,80</t>
  </si>
  <si>
    <t>Swish inbetalning HÅKAN VISÉN</t>
  </si>
  <si>
    <t>21.629,80</t>
  </si>
  <si>
    <t>Swish inbetalning CHRISTIAN SVENSSON</t>
  </si>
  <si>
    <t>21.279,80</t>
  </si>
  <si>
    <t>Swish inbetalning Magnus Söderström</t>
  </si>
  <si>
    <t>21.079,80</t>
  </si>
  <si>
    <t>Swish inbetalning WINNIE HEMBORG</t>
  </si>
  <si>
    <t>20.854,80</t>
  </si>
  <si>
    <t>Swish inbetalning ANDERS VIFOT</t>
  </si>
  <si>
    <t>20.574,80</t>
  </si>
  <si>
    <t>Swish inbetalning Linus Fagerberg</t>
  </si>
  <si>
    <t>20.474,80</t>
  </si>
  <si>
    <t>Swish inbetalning PER TEINER</t>
  </si>
  <si>
    <t>20.374,80</t>
  </si>
  <si>
    <t>Swish inbetalning Jenny Sundberg</t>
  </si>
  <si>
    <t>20.274,80</t>
  </si>
  <si>
    <t>Swish inbetalning Mikael Willdal</t>
  </si>
  <si>
    <t>20.174,80</t>
  </si>
  <si>
    <t>Swish inbetalning Magnus Tränkner</t>
  </si>
  <si>
    <t>19.974,80</t>
  </si>
  <si>
    <t>Swish inbetalning HARRIET HÅKANSSON HÖ</t>
  </si>
  <si>
    <t>19.774,80</t>
  </si>
  <si>
    <t>Swish inbetalning KHALATYAN,KNARIK</t>
  </si>
  <si>
    <t>19.674,80</t>
  </si>
  <si>
    <t>Swish inbetalning FREDRIK FORSMAN</t>
  </si>
  <si>
    <t>19.474,80</t>
  </si>
  <si>
    <t>Swish inbetalning Bågenholm-Lind, Dani</t>
  </si>
  <si>
    <t>19.374,80</t>
  </si>
  <si>
    <t>19.324,80</t>
  </si>
  <si>
    <t>Swish inbetalning HOVDE ERIKSSON,ANNE</t>
  </si>
  <si>
    <t>19.204,80</t>
  </si>
  <si>
    <t>Swish inbetalning Peter Vörös</t>
  </si>
  <si>
    <t>14.514,80</t>
  </si>
  <si>
    <t>Swish inbetalning CONNY ROSÉN</t>
  </si>
  <si>
    <t>14.314,80</t>
  </si>
  <si>
    <t>Swish inbetalning HOLM,EDVARD</t>
  </si>
  <si>
    <t>14.214,80</t>
  </si>
  <si>
    <t>Swish inbetalning AXELL,THOMAS</t>
  </si>
  <si>
    <t>14.064,80</t>
  </si>
  <si>
    <t>Swish inbetalning MARCUS KÅGSTRÖM</t>
  </si>
  <si>
    <t>13.964,80</t>
  </si>
  <si>
    <t>Swish inbetalning LEIF MAGNUSSON</t>
  </si>
  <si>
    <t>13.864,80</t>
  </si>
  <si>
    <t>Swish inbetalning MARTIN KILÉN</t>
  </si>
  <si>
    <t>13.999,80</t>
  </si>
  <si>
    <t>Swish inbetalning LUDVIG LINTON</t>
  </si>
  <si>
    <t>13.899,80</t>
  </si>
  <si>
    <t>Swish inbetalning TONY STARRING</t>
  </si>
  <si>
    <t>13.799,80</t>
  </si>
  <si>
    <t>Swish inbetalning Lars Bergman</t>
  </si>
  <si>
    <t>13.574,80</t>
  </si>
  <si>
    <t>Swish inbetalning MIKAEL RUNHEM</t>
  </si>
  <si>
    <t>13.324,80</t>
  </si>
  <si>
    <t>Swish inbetalning MARTLING,MATTS GUNNA</t>
  </si>
  <si>
    <t>13.224,80</t>
  </si>
  <si>
    <t>ÖVERSKOTT FEB 1748 32 04184</t>
  </si>
  <si>
    <t>Inflyttningslunch</t>
  </si>
  <si>
    <t>en "gammal" 10/3</t>
  </si>
  <si>
    <t>tröja i retur</t>
  </si>
  <si>
    <t>Banderoller</t>
  </si>
  <si>
    <t>Anmälan mässan</t>
  </si>
  <si>
    <t>Trängselskatt</t>
  </si>
  <si>
    <t>Daniella Bågenholm skickar faktura på försäljning av hennes båtar</t>
  </si>
  <si>
    <t>Brattberg summa</t>
  </si>
  <si>
    <t>kontollantal</t>
  </si>
  <si>
    <t>Försäljning SÅF</t>
  </si>
  <si>
    <t>Allt för sjön 2019</t>
  </si>
  <si>
    <t>Medlemsavgifter 8 enskilda, 2 familj + 1 enskild tidigare medlem</t>
  </si>
  <si>
    <t>Överskott att redovisa till SÅF:S konto</t>
  </si>
  <si>
    <t>Dekaler till båtarna</t>
  </si>
  <si>
    <t>utlägg tagit från intäkter under Mässan</t>
  </si>
  <si>
    <t>Betalt kontant på deras årsmöte 15/3</t>
  </si>
  <si>
    <t>inklusive det som ska betalas till Danielle</t>
  </si>
  <si>
    <t xml:space="preserve">Registreringsnummer: </t>
  </si>
  <si>
    <t>DPH052</t>
  </si>
  <si>
    <t>Passagedatum</t>
  </si>
  <si>
    <t>Tidpunkt</t>
  </si>
  <si>
    <t>Ort</t>
  </si>
  <si>
    <t>Betalstation</t>
  </si>
  <si>
    <t>2019-02-26</t>
  </si>
  <si>
    <t>10:16:42</t>
  </si>
  <si>
    <t>Stockholm</t>
  </si>
  <si>
    <t>Tpl Fredhäll - Essingeleden - Södergående, In</t>
  </si>
  <si>
    <t>11</t>
  </si>
  <si>
    <t>22</t>
  </si>
  <si>
    <t>11:58:43</t>
  </si>
  <si>
    <t>Tpl Fredhäll - Essingeleden - Norrgående, Ut</t>
  </si>
  <si>
    <t>2019-02-27</t>
  </si>
  <si>
    <t>08:51:43</t>
  </si>
  <si>
    <t>18:23:20</t>
  </si>
  <si>
    <t>15</t>
  </si>
  <si>
    <t>2019-02-28</t>
  </si>
  <si>
    <t>09:57:55</t>
  </si>
  <si>
    <t>17:04:05</t>
  </si>
  <si>
    <t>30</t>
  </si>
  <si>
    <t>2019-03-11</t>
  </si>
  <si>
    <t>Utflyttning</t>
  </si>
  <si>
    <t>Inflyttning</t>
  </si>
  <si>
    <t>Parkering Sven Jönsson</t>
  </si>
  <si>
    <t>Kontant+Swish</t>
  </si>
  <si>
    <t>se Redovisning</t>
  </si>
  <si>
    <t>Redovisat</t>
  </si>
  <si>
    <t>Fatureras av Danielle</t>
  </si>
  <si>
    <t>Kostnader betalda från SÅF:s konto</t>
  </si>
  <si>
    <t>Debiterad 
dagsumma</t>
  </si>
  <si>
    <t>Belopp/
Passage</t>
  </si>
  <si>
    <t>Kvitteras:</t>
  </si>
  <si>
    <t>Sven Jönsson</t>
  </si>
  <si>
    <t>Danis faktura</t>
  </si>
  <si>
    <t>Total försäljning - kostnader</t>
  </si>
  <si>
    <t>Vimpel</t>
  </si>
  <si>
    <t>Bildekal</t>
  </si>
  <si>
    <t>Liten dekal</t>
  </si>
  <si>
    <t>T-shirt</t>
  </si>
  <si>
    <t>Piké</t>
  </si>
  <si>
    <t>College</t>
  </si>
  <si>
    <t>Svart skjorta</t>
  </si>
  <si>
    <t>T-shirt - monterpersonal</t>
  </si>
  <si>
    <t>Piké  - monterpersonal</t>
  </si>
  <si>
    <t>College  - monterpersonal</t>
  </si>
  <si>
    <t>Svart skjorta  - monterpersonal</t>
  </si>
  <si>
    <t>Skolplanscher</t>
  </si>
  <si>
    <t>Alla våra ångslupar</t>
  </si>
  <si>
    <t>Ångbåtshandboken</t>
  </si>
  <si>
    <t>Om ångmaskiner - Jonzon</t>
  </si>
  <si>
    <t>Frykholm</t>
  </si>
  <si>
    <t>Råoljemotorer</t>
  </si>
  <si>
    <t>P Svensson</t>
  </si>
  <si>
    <t>Bergström del 2</t>
  </si>
  <si>
    <t>Bergström del 3</t>
  </si>
  <si>
    <t>Bild Ångbåten 200 år</t>
  </si>
  <si>
    <t>Årsmötet 25 mars</t>
  </si>
  <si>
    <t>Årsmötet</t>
  </si>
  <si>
    <t>T-shirt - svart</t>
  </si>
  <si>
    <t>Skolplansch</t>
  </si>
  <si>
    <t>Skolplanscher, 2st</t>
  </si>
  <si>
    <t>Stor putt putt</t>
  </si>
  <si>
    <t>Antal</t>
  </si>
  <si>
    <t>Pris</t>
  </si>
  <si>
    <t>Mötesavgift</t>
  </si>
  <si>
    <t>Piké royal blue</t>
  </si>
  <si>
    <t>Svart college</t>
  </si>
  <si>
    <t>1 till pg</t>
  </si>
  <si>
    <t>Swish inbetalning Wedin, Lars</t>
  </si>
  <si>
    <t>Swish inbetalning AXELSSON BENGT</t>
  </si>
  <si>
    <t>Swish inbetalning OVE ARVIDSON</t>
  </si>
  <si>
    <t>Swish inbetalning JONAS SVANTESSON</t>
  </si>
  <si>
    <t>Swish inbetalning FREDRIK WIBERG</t>
  </si>
  <si>
    <t>Swish inbetalning KENNET KARLSSON</t>
  </si>
  <si>
    <t>Swish inbetalning Birgitta Byström</t>
  </si>
  <si>
    <t>Swish inbetalning FLORENCE LENNARTSSON</t>
  </si>
  <si>
    <t>Swish inbetalning Leif Jonson</t>
  </si>
  <si>
    <t>Sotviskor</t>
  </si>
  <si>
    <t>Lån av Sven</t>
  </si>
  <si>
    <t>Bergström + Frykholm</t>
  </si>
  <si>
    <t>1 college, svart t-shirt, 30:- skrot</t>
  </si>
  <si>
    <t>Sven</t>
  </si>
  <si>
    <t>1Stor båt, 1 dekal , 500:- pump</t>
  </si>
  <si>
    <t>Ånghandbok</t>
  </si>
  <si>
    <t>Mötet</t>
  </si>
  <si>
    <t>Liten båt, allmänhet</t>
  </si>
  <si>
    <t>Bergström, plansch, pellets, 60:- skrot</t>
  </si>
  <si>
    <t>1 stor båt</t>
  </si>
  <si>
    <t>Swishat</t>
  </si>
  <si>
    <t>1 till bg</t>
  </si>
  <si>
    <t>+ 70 från årsmötet</t>
  </si>
  <si>
    <t>Pg/Bg</t>
  </si>
  <si>
    <t>+ en till Anders kontant</t>
  </si>
  <si>
    <t>5 till föredragshållare</t>
  </si>
  <si>
    <t xml:space="preserve">Små Putt-putt båtar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</si>
</sst>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charset val="1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/>
    <xf numFmtId="3" fontId="0" fillId="0" borderId="0" xfId="0" applyNumberFormat="1"/>
    <xf numFmtId="3" fontId="1" fillId="0" borderId="0" xfId="0" applyNumberFormat="1" applyFont="1"/>
    <xf numFmtId="0" fontId="0" fillId="4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4" fontId="1" fillId="0" borderId="0" xfId="0" applyNumberFormat="1" applyFont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16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/>
    <xf numFmtId="0" fontId="1" fillId="0" borderId="10" xfId="0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1" fillId="0" borderId="9" xfId="0" applyFont="1" applyBorder="1"/>
    <xf numFmtId="3" fontId="1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17" xfId="0" applyBorder="1"/>
    <xf numFmtId="16" fontId="0" fillId="0" borderId="16" xfId="0" applyNumberFormat="1" applyBorder="1"/>
    <xf numFmtId="0" fontId="0" fillId="0" borderId="18" xfId="0" applyBorder="1"/>
    <xf numFmtId="3" fontId="0" fillId="0" borderId="15" xfId="0" applyNumberFormat="1" applyBorder="1"/>
    <xf numFmtId="3" fontId="0" fillId="0" borderId="13" xfId="0" applyNumberFormat="1" applyBorder="1"/>
    <xf numFmtId="0" fontId="0" fillId="0" borderId="7" xfId="0" applyBorder="1"/>
    <xf numFmtId="3" fontId="0" fillId="2" borderId="0" xfId="0" applyNumberFormat="1" applyFill="1"/>
    <xf numFmtId="0" fontId="0" fillId="0" borderId="19" xfId="0" applyBorder="1"/>
    <xf numFmtId="0" fontId="1" fillId="0" borderId="19" xfId="0" applyFont="1" applyBorder="1"/>
    <xf numFmtId="0" fontId="0" fillId="0" borderId="0" xfId="0" quotePrefix="1"/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1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/>
    <xf numFmtId="14" fontId="0" fillId="0" borderId="0" xfId="0" applyNumberFormat="1" applyFill="1" applyAlignment="1">
      <alignment horizontal="right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19" xfId="0" applyFill="1" applyBorder="1"/>
    <xf numFmtId="0" fontId="0" fillId="0" borderId="0" xfId="0" applyNumberFormat="1" applyFill="1"/>
    <xf numFmtId="0" fontId="0" fillId="0" borderId="0" xfId="0" quotePrefix="1" applyFill="1"/>
    <xf numFmtId="0" fontId="1" fillId="0" borderId="19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76200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76200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76200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76200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76200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76200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76200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76200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76200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76200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76200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76200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76200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76200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76200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5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76200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5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76200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76200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76200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5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76200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76200</xdr:rowOff>
        </xdr:to>
        <xdr:sp macro="" textlink="">
          <xdr:nvSpPr>
            <xdr:cNvPr id="5141" name="Control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5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76200</xdr:rowOff>
        </xdr:to>
        <xdr:sp macro="" textlink="">
          <xdr:nvSpPr>
            <xdr:cNvPr id="5142" name="Control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5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76200</xdr:rowOff>
        </xdr:to>
        <xdr:sp macro="" textlink="">
          <xdr:nvSpPr>
            <xdr:cNvPr id="5143" name="Control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5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76200</xdr:rowOff>
        </xdr:to>
        <xdr:sp macro="" textlink="">
          <xdr:nvSpPr>
            <xdr:cNvPr id="5144" name="Control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5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76200</xdr:rowOff>
        </xdr:to>
        <xdr:sp macro="" textlink="">
          <xdr:nvSpPr>
            <xdr:cNvPr id="5145" name="Control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5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29</xdr:row>
          <xdr:rowOff>76200</xdr:rowOff>
        </xdr:to>
        <xdr:sp macro="" textlink="">
          <xdr:nvSpPr>
            <xdr:cNvPr id="5146" name="Control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5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30</xdr:row>
          <xdr:rowOff>76200</xdr:rowOff>
        </xdr:to>
        <xdr:sp macro="" textlink="">
          <xdr:nvSpPr>
            <xdr:cNvPr id="5147" name="Control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5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31</xdr:row>
          <xdr:rowOff>76200</xdr:rowOff>
        </xdr:to>
        <xdr:sp macro="" textlink="">
          <xdr:nvSpPr>
            <xdr:cNvPr id="5148" name="Control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5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32</xdr:row>
          <xdr:rowOff>76200</xdr:rowOff>
        </xdr:to>
        <xdr:sp macro="" textlink="">
          <xdr:nvSpPr>
            <xdr:cNvPr id="5149" name="Control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5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33</xdr:row>
          <xdr:rowOff>76200</xdr:rowOff>
        </xdr:to>
        <xdr:sp macro="" textlink="">
          <xdr:nvSpPr>
            <xdr:cNvPr id="5150" name="Control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5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34</xdr:row>
          <xdr:rowOff>76200</xdr:rowOff>
        </xdr:to>
        <xdr:sp macro="" textlink="">
          <xdr:nvSpPr>
            <xdr:cNvPr id="5151" name="Control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5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35</xdr:row>
          <xdr:rowOff>76200</xdr:rowOff>
        </xdr:to>
        <xdr:sp macro="" textlink="">
          <xdr:nvSpPr>
            <xdr:cNvPr id="5152" name="Control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5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36</xdr:row>
          <xdr:rowOff>76200</xdr:rowOff>
        </xdr:to>
        <xdr:sp macro="" textlink="">
          <xdr:nvSpPr>
            <xdr:cNvPr id="5153" name="Control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5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37</xdr:row>
          <xdr:rowOff>76200</xdr:rowOff>
        </xdr:to>
        <xdr:sp macro="" textlink="">
          <xdr:nvSpPr>
            <xdr:cNvPr id="5154" name="Control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5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38</xdr:row>
          <xdr:rowOff>76200</xdr:rowOff>
        </xdr:to>
        <xdr:sp macro="" textlink="">
          <xdr:nvSpPr>
            <xdr:cNvPr id="5155" name="Control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5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39</xdr:row>
          <xdr:rowOff>76200</xdr:rowOff>
        </xdr:to>
        <xdr:sp macro="" textlink="">
          <xdr:nvSpPr>
            <xdr:cNvPr id="5156" name="Control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5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40</xdr:row>
          <xdr:rowOff>76200</xdr:rowOff>
        </xdr:to>
        <xdr:sp macro="" textlink="">
          <xdr:nvSpPr>
            <xdr:cNvPr id="5157" name="Control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5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41</xdr:row>
          <xdr:rowOff>76200</xdr:rowOff>
        </xdr:to>
        <xdr:sp macro="" textlink="">
          <xdr:nvSpPr>
            <xdr:cNvPr id="5158" name="Control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5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42</xdr:row>
          <xdr:rowOff>76200</xdr:rowOff>
        </xdr:to>
        <xdr:sp macro="" textlink="">
          <xdr:nvSpPr>
            <xdr:cNvPr id="5159" name="Control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5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43</xdr:row>
          <xdr:rowOff>76200</xdr:rowOff>
        </xdr:to>
        <xdr:sp macro="" textlink="">
          <xdr:nvSpPr>
            <xdr:cNvPr id="5160" name="Control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5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44</xdr:row>
          <xdr:rowOff>76200</xdr:rowOff>
        </xdr:to>
        <xdr:sp macro="" textlink="">
          <xdr:nvSpPr>
            <xdr:cNvPr id="5161" name="Control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5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45</xdr:row>
          <xdr:rowOff>76200</xdr:rowOff>
        </xdr:to>
        <xdr:sp macro="" textlink="">
          <xdr:nvSpPr>
            <xdr:cNvPr id="5162" name="Control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5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46</xdr:row>
          <xdr:rowOff>76200</xdr:rowOff>
        </xdr:to>
        <xdr:sp macro="" textlink="">
          <xdr:nvSpPr>
            <xdr:cNvPr id="5163" name="Control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5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49</xdr:row>
          <xdr:rowOff>76200</xdr:rowOff>
        </xdr:to>
        <xdr:sp macro="" textlink="">
          <xdr:nvSpPr>
            <xdr:cNvPr id="5164" name="Control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5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50</xdr:row>
          <xdr:rowOff>76200</xdr:rowOff>
        </xdr:to>
        <xdr:sp macro="" textlink="">
          <xdr:nvSpPr>
            <xdr:cNvPr id="5165" name="Control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5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257175</xdr:colOff>
          <xdr:row>51</xdr:row>
          <xdr:rowOff>76200</xdr:rowOff>
        </xdr:to>
        <xdr:sp macro="" textlink="">
          <xdr:nvSpPr>
            <xdr:cNvPr id="5166" name="Control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5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52</xdr:row>
          <xdr:rowOff>76200</xdr:rowOff>
        </xdr:to>
        <xdr:sp macro="" textlink="">
          <xdr:nvSpPr>
            <xdr:cNvPr id="5167" name="Control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5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257175</xdr:colOff>
          <xdr:row>53</xdr:row>
          <xdr:rowOff>76200</xdr:rowOff>
        </xdr:to>
        <xdr:sp macro="" textlink="">
          <xdr:nvSpPr>
            <xdr:cNvPr id="5168" name="Control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5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54</xdr:row>
          <xdr:rowOff>76200</xdr:rowOff>
        </xdr:to>
        <xdr:sp macro="" textlink="">
          <xdr:nvSpPr>
            <xdr:cNvPr id="5169" name="Control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5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56</xdr:row>
          <xdr:rowOff>76200</xdr:rowOff>
        </xdr:to>
        <xdr:sp macro="" textlink="">
          <xdr:nvSpPr>
            <xdr:cNvPr id="5170" name="Control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5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257175</xdr:colOff>
          <xdr:row>57</xdr:row>
          <xdr:rowOff>76200</xdr:rowOff>
        </xdr:to>
        <xdr:sp macro="" textlink="">
          <xdr:nvSpPr>
            <xdr:cNvPr id="5171" name="Control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5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257175</xdr:colOff>
          <xdr:row>58</xdr:row>
          <xdr:rowOff>76200</xdr:rowOff>
        </xdr:to>
        <xdr:sp macro="" textlink="">
          <xdr:nvSpPr>
            <xdr:cNvPr id="5172" name="Control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5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257175</xdr:colOff>
          <xdr:row>59</xdr:row>
          <xdr:rowOff>76200</xdr:rowOff>
        </xdr:to>
        <xdr:sp macro="" textlink="">
          <xdr:nvSpPr>
            <xdr:cNvPr id="5173" name="Control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5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257175</xdr:colOff>
          <xdr:row>60</xdr:row>
          <xdr:rowOff>76200</xdr:rowOff>
        </xdr:to>
        <xdr:sp macro="" textlink="">
          <xdr:nvSpPr>
            <xdr:cNvPr id="5174" name="Control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5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61</xdr:row>
          <xdr:rowOff>76200</xdr:rowOff>
        </xdr:to>
        <xdr:sp macro="" textlink="">
          <xdr:nvSpPr>
            <xdr:cNvPr id="5175" name="Control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5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257175</xdr:colOff>
          <xdr:row>64</xdr:row>
          <xdr:rowOff>76200</xdr:rowOff>
        </xdr:to>
        <xdr:sp macro="" textlink="">
          <xdr:nvSpPr>
            <xdr:cNvPr id="5176" name="Control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5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257175</xdr:colOff>
          <xdr:row>3</xdr:row>
          <xdr:rowOff>76200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8</xdr:col>
          <xdr:colOff>257175</xdr:colOff>
          <xdr:row>4</xdr:row>
          <xdr:rowOff>76200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257175</xdr:colOff>
          <xdr:row>5</xdr:row>
          <xdr:rowOff>76200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8</xdr:col>
          <xdr:colOff>257175</xdr:colOff>
          <xdr:row>6</xdr:row>
          <xdr:rowOff>76200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257175</xdr:colOff>
          <xdr:row>7</xdr:row>
          <xdr:rowOff>76200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257175</xdr:colOff>
          <xdr:row>8</xdr:row>
          <xdr:rowOff>76200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257175</xdr:colOff>
          <xdr:row>9</xdr:row>
          <xdr:rowOff>76200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257175</xdr:colOff>
          <xdr:row>10</xdr:row>
          <xdr:rowOff>76200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257175</xdr:colOff>
          <xdr:row>11</xdr:row>
          <xdr:rowOff>76200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257175</xdr:colOff>
          <xdr:row>12</xdr:row>
          <xdr:rowOff>76200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257175</xdr:colOff>
          <xdr:row>13</xdr:row>
          <xdr:rowOff>76200</xdr:rowOff>
        </xdr:to>
        <xdr:sp macro="" textlink="">
          <xdr:nvSpPr>
            <xdr:cNvPr id="6155" name="Control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257175</xdr:colOff>
          <xdr:row>14</xdr:row>
          <xdr:rowOff>76200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257175</xdr:colOff>
          <xdr:row>14</xdr:row>
          <xdr:rowOff>266700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3.01.070213%7CN&amp;hash=dvIME6URaKfOInfWRq7D5wCC" TargetMode="External"/><Relationship Id="rId2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6.11.30.512193%7CN&amp;hash=AfmOMBBKUEJjVBwMUUBVmgCC" TargetMode="External"/><Relationship Id="rId4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1.58.07.393928%7CN&amp;hash=HXwTBU8Ui6yTGDt05eoPugCC" TargetMode="External"/><Relationship Id="rId47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5.35.28.438459%7CN&amp;hash=ql9X1U3smPtGgVmQ8ANH1wCC" TargetMode="External"/><Relationship Id="rId63" Type="http://schemas.openxmlformats.org/officeDocument/2006/relationships/control" Target="../activeX/activeX3.xml"/><Relationship Id="rId68" Type="http://schemas.openxmlformats.org/officeDocument/2006/relationships/control" Target="../activeX/activeX8.xml"/><Relationship Id="rId84" Type="http://schemas.openxmlformats.org/officeDocument/2006/relationships/control" Target="../activeX/activeX24.xml"/><Relationship Id="rId89" Type="http://schemas.openxmlformats.org/officeDocument/2006/relationships/control" Target="../activeX/activeX29.xml"/><Relationship Id="rId112" Type="http://schemas.openxmlformats.org/officeDocument/2006/relationships/control" Target="../activeX/activeX52.xml"/><Relationship Id="rId1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0.39.08.338740%7CN&amp;hash=J8nrzJuEoN02ngBdYCNM5wCC" TargetMode="External"/><Relationship Id="rId107" Type="http://schemas.openxmlformats.org/officeDocument/2006/relationships/control" Target="../activeX/activeX47.xml"/><Relationship Id="rId1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59.02.494534%7CN&amp;hash=ZrQAfWGz0E1ersYSABa0RgCC" TargetMode="External"/><Relationship Id="rId2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41.42.075190%7CN&amp;hash=YmCGsagwbywQAVb8hTy2nQCC" TargetMode="External"/><Relationship Id="rId3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51.926568%7CN&amp;hash=Rmrjt94BO6f51R9Kvlw81QCC" TargetMode="External"/><Relationship Id="rId37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31.47.811423%7CN&amp;hash=zVMDfpsGT0BPy9UbPyQJBwCC" TargetMode="External"/><Relationship Id="rId40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2.55.45.021274%7CN&amp;hash=YXRiKmxe9UIys2XYMj1ZIwCC" TargetMode="External"/><Relationship Id="rId4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8.00.19.145752%7CN&amp;hash=0hBu3BawhEA2lhGUNfkwCACC" TargetMode="External"/><Relationship Id="rId5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5.27.29.704576%7CN&amp;hash=5JiB39LXzrcDelwTIPuPygCC" TargetMode="External"/><Relationship Id="rId58" Type="http://schemas.openxmlformats.org/officeDocument/2006/relationships/drawing" Target="../drawings/drawing1.xml"/><Relationship Id="rId66" Type="http://schemas.openxmlformats.org/officeDocument/2006/relationships/control" Target="../activeX/activeX6.xml"/><Relationship Id="rId74" Type="http://schemas.openxmlformats.org/officeDocument/2006/relationships/control" Target="../activeX/activeX14.xml"/><Relationship Id="rId79" Type="http://schemas.openxmlformats.org/officeDocument/2006/relationships/control" Target="../activeX/activeX19.xml"/><Relationship Id="rId87" Type="http://schemas.openxmlformats.org/officeDocument/2006/relationships/control" Target="../activeX/activeX27.xml"/><Relationship Id="rId102" Type="http://schemas.openxmlformats.org/officeDocument/2006/relationships/control" Target="../activeX/activeX42.xml"/><Relationship Id="rId110" Type="http://schemas.openxmlformats.org/officeDocument/2006/relationships/control" Target="../activeX/activeX50.xml"/><Relationship Id="rId115" Type="http://schemas.openxmlformats.org/officeDocument/2006/relationships/control" Target="../activeX/activeX55.xml"/><Relationship Id="rId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38.52.091093%7CN&amp;hash=kYVg6AymBwud3Gnn585ctwCC" TargetMode="External"/><Relationship Id="rId61" Type="http://schemas.openxmlformats.org/officeDocument/2006/relationships/image" Target="../media/image1.emf"/><Relationship Id="rId82" Type="http://schemas.openxmlformats.org/officeDocument/2006/relationships/control" Target="../activeX/activeX22.xml"/><Relationship Id="rId90" Type="http://schemas.openxmlformats.org/officeDocument/2006/relationships/control" Target="../activeX/activeX30.xml"/><Relationship Id="rId95" Type="http://schemas.openxmlformats.org/officeDocument/2006/relationships/control" Target="../activeX/activeX35.xml"/><Relationship Id="rId19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7.15.30.576646%7CN&amp;hash=ntAqpwAWVWGvo1des6knVgCC" TargetMode="External"/><Relationship Id="rId1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18.57.321769%7CN&amp;hash=Nng4T1m7AnoLROSR97QHPACC" TargetMode="External"/><Relationship Id="rId2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55.47.147520%7CN&amp;hash=AqWKGbHJAKyc6PJya5dJgwCC" TargetMode="External"/><Relationship Id="rId27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1.49.957381%7CN&amp;hash=BkqanDnq1vFnfqEF8YeolwCC" TargetMode="External"/><Relationship Id="rId30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53.07.374179%7CN&amp;hash=M7GHTkVHM3ROv8H6ggtyAwCC" TargetMode="External"/><Relationship Id="rId3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19.05.248336%7CN&amp;hash=RIlHbAMA7lGFzKePD55bmgCC" TargetMode="External"/><Relationship Id="rId4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1.00.40.077556%7CN&amp;hash=FJ2weeGAs04cwGiHgcKNRACC" TargetMode="External"/><Relationship Id="rId48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4.46.03.373789%7CN&amp;hash=pMf0ZHwejXVBd7MATZGt7gCC" TargetMode="External"/><Relationship Id="rId5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600000326700029002019-03-06-23.56.39.357951%7CN&amp;hash=0NQhsQEzBWujLyASEm7VmACC" TargetMode="External"/><Relationship Id="rId64" Type="http://schemas.openxmlformats.org/officeDocument/2006/relationships/control" Target="../activeX/activeX4.xml"/><Relationship Id="rId69" Type="http://schemas.openxmlformats.org/officeDocument/2006/relationships/control" Target="../activeX/activeX9.xml"/><Relationship Id="rId77" Type="http://schemas.openxmlformats.org/officeDocument/2006/relationships/control" Target="../activeX/activeX17.xml"/><Relationship Id="rId100" Type="http://schemas.openxmlformats.org/officeDocument/2006/relationships/control" Target="../activeX/activeX40.xml"/><Relationship Id="rId105" Type="http://schemas.openxmlformats.org/officeDocument/2006/relationships/control" Target="../activeX/activeX45.xml"/><Relationship Id="rId113" Type="http://schemas.openxmlformats.org/officeDocument/2006/relationships/control" Target="../activeX/activeX53.xml"/><Relationship Id="rId8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41.27.878141%7CN&amp;hash=4G6W4ZAo92At7iYZecBZrgCC" TargetMode="External"/><Relationship Id="rId5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6.56.05.735829%7CN&amp;hash=CUToKyLtMUCeUIcKnDfbTwCC" TargetMode="External"/><Relationship Id="rId72" Type="http://schemas.openxmlformats.org/officeDocument/2006/relationships/control" Target="../activeX/activeX12.xml"/><Relationship Id="rId80" Type="http://schemas.openxmlformats.org/officeDocument/2006/relationships/control" Target="../activeX/activeX20.xml"/><Relationship Id="rId85" Type="http://schemas.openxmlformats.org/officeDocument/2006/relationships/control" Target="../activeX/activeX25.xml"/><Relationship Id="rId93" Type="http://schemas.openxmlformats.org/officeDocument/2006/relationships/control" Target="../activeX/activeX33.xml"/><Relationship Id="rId98" Type="http://schemas.openxmlformats.org/officeDocument/2006/relationships/control" Target="../activeX/activeX38.xml"/><Relationship Id="rId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5.29.03.081543%7CN&amp;hash=XuB61yyK51SRUsbQ1MnxtACC" TargetMode="External"/><Relationship Id="rId1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41.36.699578%7CN&amp;hash=eAXAVOW9IezmmBUoCuquvQCC" TargetMode="External"/><Relationship Id="rId17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0.02.52.360095%7CN&amp;hash=YvOtDeW0nxK18gsbjfxyyQCC" TargetMode="External"/><Relationship Id="rId2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3.34.000718%7CN&amp;hash=u2VGmSubM1rIFeXXDQsVJgCC" TargetMode="External"/><Relationship Id="rId3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47.861469%7CN&amp;hash=irR56BUjmH37a3Hb8fWQWgCC" TargetMode="External"/><Relationship Id="rId38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12.10.929116%7CN&amp;hash=qCNwFoAr33IWa4gl2m3zqwCC" TargetMode="External"/><Relationship Id="rId4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7.17.53.714880%7CN&amp;hash=yzcxkchxpELuSpClcZo0uACC" TargetMode="External"/><Relationship Id="rId59" Type="http://schemas.openxmlformats.org/officeDocument/2006/relationships/vmlDrawing" Target="../drawings/vmlDrawing1.vml"/><Relationship Id="rId67" Type="http://schemas.openxmlformats.org/officeDocument/2006/relationships/control" Target="../activeX/activeX7.xml"/><Relationship Id="rId103" Type="http://schemas.openxmlformats.org/officeDocument/2006/relationships/control" Target="../activeX/activeX43.xml"/><Relationship Id="rId108" Type="http://schemas.openxmlformats.org/officeDocument/2006/relationships/control" Target="../activeX/activeX48.xml"/><Relationship Id="rId116" Type="http://schemas.openxmlformats.org/officeDocument/2006/relationships/control" Target="../activeX/activeX56.xml"/><Relationship Id="rId20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6.33.15.660704%7CN&amp;hash=qnfUsUBd5r832M6piHZpmQCC" TargetMode="External"/><Relationship Id="rId4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2.23.01.482268%7CN&amp;hash=On3YBQAVqQOQN58bAWPkZQCC" TargetMode="External"/><Relationship Id="rId5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4.15.04.875578%7CN&amp;hash=dEQjMSISCDjuWQBKJAP1MQCC" TargetMode="External"/><Relationship Id="rId62" Type="http://schemas.openxmlformats.org/officeDocument/2006/relationships/control" Target="../activeX/activeX2.xml"/><Relationship Id="rId70" Type="http://schemas.openxmlformats.org/officeDocument/2006/relationships/control" Target="../activeX/activeX10.xml"/><Relationship Id="rId75" Type="http://schemas.openxmlformats.org/officeDocument/2006/relationships/control" Target="../activeX/activeX15.xml"/><Relationship Id="rId83" Type="http://schemas.openxmlformats.org/officeDocument/2006/relationships/control" Target="../activeX/activeX23.xml"/><Relationship Id="rId88" Type="http://schemas.openxmlformats.org/officeDocument/2006/relationships/control" Target="../activeX/activeX28.xml"/><Relationship Id="rId91" Type="http://schemas.openxmlformats.org/officeDocument/2006/relationships/control" Target="../activeX/activeX31.xml"/><Relationship Id="rId96" Type="http://schemas.openxmlformats.org/officeDocument/2006/relationships/control" Target="../activeX/activeX36.xml"/><Relationship Id="rId111" Type="http://schemas.openxmlformats.org/officeDocument/2006/relationships/control" Target="../activeX/activeX51.xml"/><Relationship Id="rId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7.09.01.141578%7CN&amp;hash=bb0kB6DirrdhTqiXJtuBtgCC" TargetMode="External"/><Relationship Id="rId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19.13.619963%7CN&amp;hash=SvKPARBk1BckmP673pCG5gCC" TargetMode="External"/><Relationship Id="rId1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00.59.263591%7CN&amp;hash=5WrnRGVYgRSwpdYTPh3bngCC" TargetMode="External"/><Relationship Id="rId2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52.43.068492%7CN&amp;hash=BiAGADyCBfygGmKc0wjYQACC" TargetMode="External"/><Relationship Id="rId28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03.13.395257%7CN&amp;hash=Il2GzGSNx0ipY6H9uuCmdwCC" TargetMode="External"/><Relationship Id="rId36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35.57.067974%7CN&amp;hash=i4ex9W3f5BwgWOBJKUv4bgCC" TargetMode="External"/><Relationship Id="rId49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3.45.00.171850%7CN&amp;hash=cNtMK1tq6QcYOTmB9niIRgCC" TargetMode="External"/><Relationship Id="rId57" Type="http://schemas.openxmlformats.org/officeDocument/2006/relationships/printerSettings" Target="../printerSettings/printerSettings6.bin"/><Relationship Id="rId106" Type="http://schemas.openxmlformats.org/officeDocument/2006/relationships/control" Target="../activeX/activeX46.xml"/><Relationship Id="rId114" Type="http://schemas.openxmlformats.org/officeDocument/2006/relationships/control" Target="../activeX/activeX54.xml"/><Relationship Id="rId10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02.36.398329%7CN&amp;hash=gyqN5t8GRduDLag3yhLuhgCC" TargetMode="External"/><Relationship Id="rId31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30.29.596491%7CN&amp;hash=ZxnOju5buAq9qikaEGWRIgCC" TargetMode="External"/><Relationship Id="rId4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0.28.36.775313%7CN&amp;hash=LkM2sINYzjewfERKMSltpwCC" TargetMode="External"/><Relationship Id="rId5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5.48.43.346717%7CN&amp;hash=jcDA1sR9c5sqfsOueY7J0QCC" TargetMode="External"/><Relationship Id="rId60" Type="http://schemas.openxmlformats.org/officeDocument/2006/relationships/control" Target="../activeX/activeX1.xml"/><Relationship Id="rId65" Type="http://schemas.openxmlformats.org/officeDocument/2006/relationships/control" Target="../activeX/activeX5.xml"/><Relationship Id="rId73" Type="http://schemas.openxmlformats.org/officeDocument/2006/relationships/control" Target="../activeX/activeX13.xml"/><Relationship Id="rId78" Type="http://schemas.openxmlformats.org/officeDocument/2006/relationships/control" Target="../activeX/activeX18.xml"/><Relationship Id="rId81" Type="http://schemas.openxmlformats.org/officeDocument/2006/relationships/control" Target="../activeX/activeX21.xml"/><Relationship Id="rId86" Type="http://schemas.openxmlformats.org/officeDocument/2006/relationships/control" Target="../activeX/activeX26.xml"/><Relationship Id="rId94" Type="http://schemas.openxmlformats.org/officeDocument/2006/relationships/control" Target="../activeX/activeX34.xml"/><Relationship Id="rId99" Type="http://schemas.openxmlformats.org/officeDocument/2006/relationships/control" Target="../activeX/activeX39.xml"/><Relationship Id="rId101" Type="http://schemas.openxmlformats.org/officeDocument/2006/relationships/control" Target="../activeX/activeX41.xml"/><Relationship Id="rId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40.14.120601%7CN&amp;hash=4h1Ahn4gyUAySfurjn2mjgCC" TargetMode="External"/><Relationship Id="rId9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29.45.523986%7CN&amp;hash=vZkE76D4X2mk2CkLKunmiACC" TargetMode="External"/><Relationship Id="rId13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40.07.808475%7CN&amp;hash=KhGLAcGBWQ6QsX9JBIj2jwCC" TargetMode="External"/><Relationship Id="rId18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09.50.48.918788%7CN&amp;hash=PKYX2Z5p8Zo3C2AaN2dDsQCC" TargetMode="External"/><Relationship Id="rId39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07.21.850121%7CN&amp;hash=LJJuLy7GXDGD5E1v5lrqugCC" TargetMode="External"/><Relationship Id="rId109" Type="http://schemas.openxmlformats.org/officeDocument/2006/relationships/control" Target="../activeX/activeX49.xml"/><Relationship Id="rId34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21.381598%7CN&amp;hash=uXLkhz6JBLvXxWGBC5xKpACC" TargetMode="External"/><Relationship Id="rId50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9.29.33.014492%7CN&amp;hash=MlSk6l3JsZDVVwdBmex3GACC" TargetMode="External"/><Relationship Id="rId55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2.33.59.632779%7CN&amp;hash=ykLB6WBbcTeFva6kmQkTNwCC" TargetMode="External"/><Relationship Id="rId76" Type="http://schemas.openxmlformats.org/officeDocument/2006/relationships/control" Target="../activeX/activeX16.xml"/><Relationship Id="rId97" Type="http://schemas.openxmlformats.org/officeDocument/2006/relationships/control" Target="../activeX/activeX37.xml"/><Relationship Id="rId104" Type="http://schemas.openxmlformats.org/officeDocument/2006/relationships/control" Target="../activeX/activeX44.xml"/><Relationship Id="rId7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55.41.492505%7CN&amp;hash=Nwo7WuR8Bkuj1UU8zU2z8QCC" TargetMode="External"/><Relationship Id="rId71" Type="http://schemas.openxmlformats.org/officeDocument/2006/relationships/control" Target="../activeX/activeX11.xml"/><Relationship Id="rId92" Type="http://schemas.openxmlformats.org/officeDocument/2006/relationships/control" Target="../activeX/activeX32.xml"/><Relationship Id="rId2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6.01.42.613249%7CN&amp;hash=xEsFU5MUFAZI9KquDpBRiQCC" TargetMode="External"/><Relationship Id="rId29" Type="http://schemas.openxmlformats.org/officeDocument/2006/relationships/hyperlink" Target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55.46.337890%7CN&amp;hash=T4JhWZm1CHUfUlRsTX5kJgCC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20.30.54.034565%7CN&amp;hash=BWql7lP5IuQQT56ijD9ItgCC" TargetMode="External"/><Relationship Id="rId13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29.24.958185%7CN&amp;hash=auKBRyCenMZTdMQ69TJTCQCC" TargetMode="External"/><Relationship Id="rId18" Type="http://schemas.openxmlformats.org/officeDocument/2006/relationships/control" Target="../activeX/activeX58.xml"/><Relationship Id="rId26" Type="http://schemas.openxmlformats.org/officeDocument/2006/relationships/control" Target="../activeX/activeX66.xml"/><Relationship Id="rId3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4.29.697886%7CN&amp;hash=u8mdCqgbkK1ogOtSNkPguwCC" TargetMode="External"/><Relationship Id="rId21" Type="http://schemas.openxmlformats.org/officeDocument/2006/relationships/control" Target="../activeX/activeX61.xml"/><Relationship Id="rId7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09.45.30.635945%7CN&amp;hash=68TBO4M52B4d1wDiu6n9qQCC" TargetMode="External"/><Relationship Id="rId12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37.48.000839%7CN&amp;hash=0ExKD63wUbOlSjEQBpM3GgCC" TargetMode="External"/><Relationship Id="rId17" Type="http://schemas.openxmlformats.org/officeDocument/2006/relationships/image" Target="../media/image1.emf"/><Relationship Id="rId25" Type="http://schemas.openxmlformats.org/officeDocument/2006/relationships/control" Target="../activeX/activeX65.xml"/><Relationship Id="rId2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8.17.423257%7CN&amp;hash=p8PaB10HZpeljIUfKDMxlwCC" TargetMode="External"/><Relationship Id="rId16" Type="http://schemas.openxmlformats.org/officeDocument/2006/relationships/control" Target="../activeX/activeX57.xml"/><Relationship Id="rId20" Type="http://schemas.openxmlformats.org/officeDocument/2006/relationships/control" Target="../activeX/activeX60.xml"/><Relationship Id="rId29" Type="http://schemas.openxmlformats.org/officeDocument/2006/relationships/control" Target="../activeX/activeX69.xml"/><Relationship Id="rId1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54.01.021694%7CN&amp;hash=1RFIMmlhQiBVP2qcNVPy6wCC" TargetMode="External"/><Relationship Id="rId6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0.03.47.211038%7CN&amp;hash=Q1Osf2wG0GNZj2skRC4KYACC" TargetMode="External"/><Relationship Id="rId11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40.30.064092%7CN&amp;hash=uSPEfuXLWqwm4zdlKljT6QCC" TargetMode="External"/><Relationship Id="rId24" Type="http://schemas.openxmlformats.org/officeDocument/2006/relationships/control" Target="../activeX/activeX64.xml"/><Relationship Id="rId5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0.04.18.522847%7CN&amp;hash=lwRlu19GD1RhyIVDRSMYmwCC" TargetMode="External"/><Relationship Id="rId15" Type="http://schemas.openxmlformats.org/officeDocument/2006/relationships/vmlDrawing" Target="../drawings/vmlDrawing2.vml"/><Relationship Id="rId23" Type="http://schemas.openxmlformats.org/officeDocument/2006/relationships/control" Target="../activeX/activeX63.xml"/><Relationship Id="rId28" Type="http://schemas.openxmlformats.org/officeDocument/2006/relationships/control" Target="../activeX/activeX68.xml"/><Relationship Id="rId10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4.06.07.267262%7CN&amp;hash=jNfQB6hAVDJBGkRdXK2pLACC" TargetMode="External"/><Relationship Id="rId19" Type="http://schemas.openxmlformats.org/officeDocument/2006/relationships/control" Target="../activeX/activeX59.xml"/><Relationship Id="rId4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0.51.407862%7CN&amp;hash=pz459SzMdPvRfP7mENEu4gCC" TargetMode="External"/><Relationship Id="rId9" Type="http://schemas.openxmlformats.org/officeDocument/2006/relationships/hyperlink" Target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20.15.19.367851%7CN&amp;hash=9uxVeRTHWeFJBSTEG4XACgCC" TargetMode="External"/><Relationship Id="rId14" Type="http://schemas.openxmlformats.org/officeDocument/2006/relationships/drawing" Target="../drawings/drawing2.xml"/><Relationship Id="rId22" Type="http://schemas.openxmlformats.org/officeDocument/2006/relationships/control" Target="../activeX/activeX62.xml"/><Relationship Id="rId27" Type="http://schemas.openxmlformats.org/officeDocument/2006/relationships/control" Target="../activeX/activeX6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zoomScale="80" zoomScaleNormal="80" workbookViewId="0">
      <pane ySplit="1" topLeftCell="A11" activePane="bottomLeft" state="frozen"/>
      <selection pane="bottomLeft" activeCell="T32" sqref="T32"/>
    </sheetView>
  </sheetViews>
  <sheetFormatPr defaultRowHeight="15" x14ac:dyDescent="0.25"/>
  <cols>
    <col min="1" max="1" width="30.5703125" bestFit="1" customWidth="1"/>
    <col min="2" max="11" width="7.42578125" bestFit="1" customWidth="1"/>
    <col min="12" max="12" width="12.85546875" style="2" bestFit="1" customWidth="1"/>
    <col min="13" max="13" width="11" bestFit="1" customWidth="1"/>
    <col min="14" max="14" width="12" bestFit="1" customWidth="1"/>
    <col min="15" max="15" width="17.28515625" bestFit="1" customWidth="1"/>
    <col min="16" max="16" width="5.7109375" bestFit="1" customWidth="1"/>
    <col min="17" max="17" width="17.7109375" bestFit="1" customWidth="1"/>
    <col min="18" max="18" width="8.85546875" bestFit="1" customWidth="1"/>
    <col min="19" max="19" width="7.42578125" bestFit="1" customWidth="1"/>
    <col min="20" max="20" width="8.85546875" bestFit="1" customWidth="1"/>
    <col min="21" max="21" width="15.28515625" bestFit="1" customWidth="1"/>
    <col min="22" max="22" width="7.42578125" bestFit="1" customWidth="1"/>
    <col min="24" max="24" width="4" bestFit="1" customWidth="1"/>
  </cols>
  <sheetData>
    <row r="1" spans="1:17" s="1" customFormat="1" x14ac:dyDescent="0.25">
      <c r="A1" s="1" t="s">
        <v>3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1" t="s">
        <v>17</v>
      </c>
    </row>
    <row r="2" spans="1:17" x14ac:dyDescent="0.25">
      <c r="A2" t="s">
        <v>43</v>
      </c>
      <c r="B2">
        <v>20</v>
      </c>
      <c r="C2">
        <v>240</v>
      </c>
      <c r="D2">
        <v>60</v>
      </c>
      <c r="E2">
        <v>280</v>
      </c>
      <c r="F2">
        <v>60</v>
      </c>
      <c r="G2">
        <v>150</v>
      </c>
      <c r="H2">
        <v>50</v>
      </c>
      <c r="I2">
        <v>300</v>
      </c>
      <c r="J2">
        <v>35</v>
      </c>
      <c r="K2">
        <v>120</v>
      </c>
    </row>
    <row r="3" spans="1:17" x14ac:dyDescent="0.25">
      <c r="B3">
        <v>80</v>
      </c>
      <c r="D3">
        <v>440</v>
      </c>
      <c r="E3">
        <v>220</v>
      </c>
      <c r="F3">
        <v>15</v>
      </c>
      <c r="H3">
        <v>150</v>
      </c>
      <c r="J3">
        <v>5</v>
      </c>
      <c r="K3">
        <v>280</v>
      </c>
    </row>
    <row r="4" spans="1:17" x14ac:dyDescent="0.25">
      <c r="B4">
        <v>15</v>
      </c>
      <c r="C4">
        <v>120</v>
      </c>
      <c r="D4">
        <v>25</v>
      </c>
      <c r="F4">
        <v>10</v>
      </c>
      <c r="H4">
        <v>150</v>
      </c>
      <c r="J4">
        <v>120</v>
      </c>
      <c r="K4">
        <v>50</v>
      </c>
    </row>
    <row r="5" spans="1:17" x14ac:dyDescent="0.25">
      <c r="B5">
        <v>10</v>
      </c>
      <c r="C5">
        <v>240</v>
      </c>
      <c r="F5">
        <v>380</v>
      </c>
      <c r="J5">
        <v>450</v>
      </c>
      <c r="K5">
        <v>380</v>
      </c>
    </row>
    <row r="6" spans="1:17" x14ac:dyDescent="0.25">
      <c r="B6">
        <v>440</v>
      </c>
      <c r="K6">
        <v>50</v>
      </c>
    </row>
    <row r="7" spans="1:17" x14ac:dyDescent="0.25">
      <c r="B7">
        <v>660</v>
      </c>
      <c r="K7">
        <v>-220</v>
      </c>
      <c r="M7" t="s">
        <v>178</v>
      </c>
    </row>
    <row r="9" spans="1:17" s="2" customFormat="1" x14ac:dyDescent="0.25">
      <c r="A9" s="2" t="s">
        <v>17</v>
      </c>
      <c r="C9" s="2">
        <v>25</v>
      </c>
      <c r="G9" s="2">
        <v>-10</v>
      </c>
      <c r="H9" s="2">
        <v>5</v>
      </c>
      <c r="K9" s="2">
        <v>-50</v>
      </c>
    </row>
    <row r="10" spans="1:17" s="1" customFormat="1" x14ac:dyDescent="0.25">
      <c r="A10" s="1" t="s">
        <v>0</v>
      </c>
      <c r="B10" s="1">
        <f>SUM(B2:B9)</f>
        <v>1225</v>
      </c>
      <c r="C10" s="1">
        <f>SUM(C2:C9)</f>
        <v>625</v>
      </c>
      <c r="D10" s="1">
        <f>SUM(D2:D9)</f>
        <v>525</v>
      </c>
      <c r="E10" s="1">
        <f t="shared" ref="E10:K10" si="0">SUM(E2:E9)</f>
        <v>500</v>
      </c>
      <c r="F10" s="1">
        <f t="shared" si="0"/>
        <v>465</v>
      </c>
      <c r="G10" s="1">
        <f t="shared" si="0"/>
        <v>140</v>
      </c>
      <c r="H10" s="1">
        <f t="shared" si="0"/>
        <v>355</v>
      </c>
      <c r="I10" s="1">
        <f t="shared" si="0"/>
        <v>300</v>
      </c>
      <c r="J10" s="1">
        <f t="shared" si="0"/>
        <v>610</v>
      </c>
      <c r="K10" s="1">
        <f t="shared" si="0"/>
        <v>610</v>
      </c>
      <c r="L10" s="11">
        <f t="shared" ref="L10" si="1">SUM(L3:L9)</f>
        <v>0</v>
      </c>
      <c r="M10" s="1">
        <f>SUM(B10:L10)</f>
        <v>5355</v>
      </c>
      <c r="O10" s="1">
        <f>SUM(O3:O9)</f>
        <v>0</v>
      </c>
    </row>
    <row r="11" spans="1:17" s="1" customFormat="1" x14ac:dyDescent="0.25">
      <c r="L11" s="11"/>
    </row>
    <row r="12" spans="1:17" x14ac:dyDescent="0.25">
      <c r="A12" t="s">
        <v>7</v>
      </c>
      <c r="D12">
        <v>1</v>
      </c>
      <c r="G12">
        <v>1</v>
      </c>
      <c r="H12">
        <v>3</v>
      </c>
      <c r="J12">
        <v>2</v>
      </c>
      <c r="K12">
        <v>4</v>
      </c>
      <c r="M12" s="1">
        <f>SUM(B12:L12)</f>
        <v>11</v>
      </c>
      <c r="Q12" t="s">
        <v>177</v>
      </c>
    </row>
    <row r="13" spans="1:17" x14ac:dyDescent="0.25">
      <c r="A13" t="s">
        <v>18</v>
      </c>
      <c r="D13">
        <v>225</v>
      </c>
      <c r="G13">
        <v>225</v>
      </c>
      <c r="H13">
        <v>450</v>
      </c>
      <c r="J13">
        <v>450</v>
      </c>
      <c r="K13">
        <v>675</v>
      </c>
      <c r="M13">
        <f>SUM(D13:K13)</f>
        <v>2025</v>
      </c>
    </row>
    <row r="14" spans="1:17" x14ac:dyDescent="0.25">
      <c r="A14" t="s">
        <v>19</v>
      </c>
      <c r="H14">
        <v>250</v>
      </c>
      <c r="K14">
        <v>250</v>
      </c>
      <c r="M14">
        <f>SUM(H14:K14)</f>
        <v>500</v>
      </c>
    </row>
    <row r="15" spans="1:17" x14ac:dyDescent="0.25">
      <c r="A15" t="s">
        <v>44</v>
      </c>
      <c r="M15">
        <f>SUM(M13:M14)</f>
        <v>2525</v>
      </c>
    </row>
    <row r="16" spans="1:17" x14ac:dyDescent="0.25">
      <c r="A16" t="s">
        <v>29</v>
      </c>
    </row>
    <row r="17" spans="1:23" s="1" customFormat="1" x14ac:dyDescent="0.25">
      <c r="A17" s="1" t="s">
        <v>1</v>
      </c>
      <c r="B17" s="1">
        <f t="shared" ref="B17:K17" si="2">SUM(B13:B14)</f>
        <v>0</v>
      </c>
      <c r="C17" s="1">
        <f t="shared" si="2"/>
        <v>0</v>
      </c>
      <c r="D17" s="1">
        <f t="shared" si="2"/>
        <v>225</v>
      </c>
      <c r="E17" s="1">
        <f t="shared" si="2"/>
        <v>0</v>
      </c>
      <c r="F17" s="1">
        <f t="shared" si="2"/>
        <v>0</v>
      </c>
      <c r="G17" s="1">
        <f t="shared" si="2"/>
        <v>225</v>
      </c>
      <c r="H17" s="1">
        <f t="shared" si="2"/>
        <v>700</v>
      </c>
      <c r="I17" s="1">
        <f t="shared" si="2"/>
        <v>0</v>
      </c>
      <c r="J17" s="1">
        <f t="shared" si="2"/>
        <v>450</v>
      </c>
      <c r="K17" s="1">
        <f t="shared" si="2"/>
        <v>925</v>
      </c>
      <c r="L17" s="11"/>
      <c r="M17" s="1">
        <f>SUM(B17:K17)</f>
        <v>2525</v>
      </c>
    </row>
    <row r="18" spans="1:23" x14ac:dyDescent="0.25">
      <c r="M18" s="1"/>
      <c r="N18" t="s">
        <v>47</v>
      </c>
      <c r="O18" t="s">
        <v>48</v>
      </c>
      <c r="P18" t="s">
        <v>49</v>
      </c>
      <c r="Q18" t="s">
        <v>184</v>
      </c>
    </row>
    <row r="19" spans="1:23" x14ac:dyDescent="0.25">
      <c r="A19" t="s">
        <v>38</v>
      </c>
      <c r="C19">
        <v>40</v>
      </c>
      <c r="F19">
        <v>40</v>
      </c>
      <c r="H19">
        <v>40</v>
      </c>
      <c r="M19">
        <f>SUM(B19:L19)</f>
        <v>120</v>
      </c>
      <c r="N19">
        <f>M19/40</f>
        <v>3</v>
      </c>
      <c r="O19">
        <v>10</v>
      </c>
      <c r="P19">
        <v>7</v>
      </c>
      <c r="Q19">
        <f>O19-N19-P19</f>
        <v>0</v>
      </c>
    </row>
    <row r="20" spans="1:23" x14ac:dyDescent="0.25">
      <c r="A20" t="s">
        <v>65</v>
      </c>
      <c r="M20">
        <f>SUM(B20:L20)</f>
        <v>0</v>
      </c>
      <c r="N20">
        <f>M20/40</f>
        <v>0</v>
      </c>
      <c r="O20">
        <v>5</v>
      </c>
      <c r="P20">
        <v>5</v>
      </c>
      <c r="Q20">
        <f>O20-N20-P20</f>
        <v>0</v>
      </c>
    </row>
    <row r="21" spans="1:23" s="1" customFormat="1" x14ac:dyDescent="0.25">
      <c r="A21" t="s">
        <v>39</v>
      </c>
      <c r="B21"/>
      <c r="C21"/>
      <c r="D21"/>
      <c r="E21">
        <v>80</v>
      </c>
      <c r="F21"/>
      <c r="G21"/>
      <c r="H21"/>
      <c r="I21"/>
      <c r="J21"/>
      <c r="K21">
        <v>80</v>
      </c>
      <c r="L21" s="2"/>
      <c r="M21">
        <f>SUM(B21:L21)</f>
        <v>160</v>
      </c>
      <c r="N21">
        <f>M21/80</f>
        <v>2</v>
      </c>
      <c r="O21">
        <v>35</v>
      </c>
      <c r="P21">
        <v>33</v>
      </c>
      <c r="Q21">
        <f>O21-N21-P21</f>
        <v>0</v>
      </c>
      <c r="W21"/>
    </row>
    <row r="22" spans="1:23" x14ac:dyDescent="0.25">
      <c r="A22" s="1" t="s">
        <v>22</v>
      </c>
      <c r="B22" s="1">
        <f t="shared" ref="B22:L22" si="3">SUM(B19:B21)</f>
        <v>0</v>
      </c>
      <c r="C22" s="1">
        <f t="shared" si="3"/>
        <v>40</v>
      </c>
      <c r="D22" s="1">
        <f t="shared" si="3"/>
        <v>0</v>
      </c>
      <c r="E22" s="1">
        <f t="shared" si="3"/>
        <v>80</v>
      </c>
      <c r="F22" s="1">
        <f t="shared" si="3"/>
        <v>40</v>
      </c>
      <c r="G22" s="1">
        <f t="shared" si="3"/>
        <v>0</v>
      </c>
      <c r="H22" s="1">
        <f t="shared" si="3"/>
        <v>40</v>
      </c>
      <c r="I22" s="1">
        <f t="shared" si="3"/>
        <v>0</v>
      </c>
      <c r="J22" s="1">
        <f t="shared" si="3"/>
        <v>0</v>
      </c>
      <c r="K22" s="1">
        <f t="shared" si="3"/>
        <v>80</v>
      </c>
      <c r="L22" s="11">
        <f t="shared" si="3"/>
        <v>0</v>
      </c>
      <c r="M22" s="1">
        <f>SUM(B22:L22)</f>
        <v>280</v>
      </c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1"/>
      <c r="M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  <c r="M24" s="1"/>
      <c r="O24" t="s">
        <v>50</v>
      </c>
      <c r="R24" s="1" t="s">
        <v>33</v>
      </c>
      <c r="S24" s="1" t="s">
        <v>14</v>
      </c>
      <c r="T24" s="1" t="s">
        <v>34</v>
      </c>
    </row>
    <row r="25" spans="1:23" x14ac:dyDescent="0.25">
      <c r="A25" t="s">
        <v>25</v>
      </c>
      <c r="B25">
        <v>200</v>
      </c>
      <c r="C25">
        <v>1100</v>
      </c>
      <c r="D25">
        <v>700</v>
      </c>
      <c r="E25">
        <v>200</v>
      </c>
      <c r="F25">
        <v>800</v>
      </c>
      <c r="G25">
        <v>500</v>
      </c>
      <c r="H25">
        <v>1000</v>
      </c>
      <c r="I25">
        <v>500</v>
      </c>
      <c r="J25">
        <v>3100</v>
      </c>
      <c r="K25">
        <v>1300</v>
      </c>
      <c r="M25" s="1">
        <f>SUM(B25:L25)</f>
        <v>9400</v>
      </c>
      <c r="N25">
        <f>M25/100</f>
        <v>94</v>
      </c>
      <c r="O25">
        <v>95</v>
      </c>
      <c r="P25">
        <v>99</v>
      </c>
      <c r="Q25" t="s">
        <v>27</v>
      </c>
      <c r="R25" s="2">
        <f>O25*100</f>
        <v>9500</v>
      </c>
      <c r="S25" s="2">
        <f>O25*30</f>
        <v>2850</v>
      </c>
      <c r="T25" s="2">
        <f>R25-S25</f>
        <v>6650</v>
      </c>
    </row>
    <row r="26" spans="1:23" x14ac:dyDescent="0.25">
      <c r="A26" t="s">
        <v>40</v>
      </c>
      <c r="B26">
        <v>200</v>
      </c>
      <c r="C26">
        <v>1000</v>
      </c>
      <c r="D26">
        <v>1200</v>
      </c>
      <c r="E26">
        <v>800</v>
      </c>
      <c r="G26">
        <v>1000</v>
      </c>
      <c r="J26">
        <v>2000</v>
      </c>
      <c r="K26">
        <f>6*200</f>
        <v>1200</v>
      </c>
      <c r="M26" s="1">
        <f>SUM(B26:L26)</f>
        <v>7400</v>
      </c>
      <c r="N26">
        <f>M26/200</f>
        <v>37</v>
      </c>
      <c r="O26">
        <v>41</v>
      </c>
      <c r="P26">
        <v>38</v>
      </c>
      <c r="Q26" t="s">
        <v>27</v>
      </c>
      <c r="R26" s="2">
        <f>O26*200</f>
        <v>8200</v>
      </c>
      <c r="S26" s="2">
        <f>O26*40</f>
        <v>1640</v>
      </c>
      <c r="T26" s="2">
        <f>R26-S26</f>
        <v>6560</v>
      </c>
    </row>
    <row r="27" spans="1:23" x14ac:dyDescent="0.25">
      <c r="A27" s="1" t="s">
        <v>17</v>
      </c>
      <c r="B27" s="2">
        <v>100</v>
      </c>
      <c r="C27" s="2"/>
      <c r="D27" s="2">
        <v>100</v>
      </c>
      <c r="E27" s="2"/>
      <c r="F27" s="2"/>
      <c r="G27" s="2"/>
      <c r="H27" s="2">
        <v>100</v>
      </c>
      <c r="I27" s="2">
        <v>100</v>
      </c>
      <c r="J27" s="2">
        <v>450</v>
      </c>
      <c r="K27" s="2">
        <v>50</v>
      </c>
      <c r="M27" s="1">
        <f>SUM(B27:L27)</f>
        <v>900</v>
      </c>
      <c r="N27">
        <f>U27/240+V27/200</f>
        <v>0</v>
      </c>
      <c r="O27">
        <f>SUM(O25:O26)</f>
        <v>136</v>
      </c>
      <c r="Q27" t="s">
        <v>27</v>
      </c>
    </row>
    <row r="28" spans="1:23" x14ac:dyDescent="0.25">
      <c r="A28" s="1" t="s">
        <v>26</v>
      </c>
      <c r="B28" s="1">
        <f>SUM(B25:B27)</f>
        <v>500</v>
      </c>
      <c r="C28" s="1">
        <f>SUM(C25:C27)</f>
        <v>2100</v>
      </c>
      <c r="D28" s="1">
        <f>SUM(D25:D27)</f>
        <v>2000</v>
      </c>
      <c r="E28" s="1">
        <f t="shared" ref="E28:K28" si="4">SUM(E25:E27)</f>
        <v>1000</v>
      </c>
      <c r="F28" s="1">
        <f t="shared" si="4"/>
        <v>800</v>
      </c>
      <c r="G28" s="1">
        <f t="shared" si="4"/>
        <v>1500</v>
      </c>
      <c r="H28" s="1">
        <f t="shared" si="4"/>
        <v>1100</v>
      </c>
      <c r="I28" s="1">
        <f t="shared" si="4"/>
        <v>600</v>
      </c>
      <c r="J28" s="1">
        <f t="shared" si="4"/>
        <v>5550</v>
      </c>
      <c r="K28" s="1">
        <f t="shared" si="4"/>
        <v>2550</v>
      </c>
      <c r="L28" s="11">
        <f>SUM(L25:L27)</f>
        <v>0</v>
      </c>
      <c r="M28" s="1">
        <f>SUM(B28:L28)</f>
        <v>17700</v>
      </c>
      <c r="N28" s="1">
        <f>SUM(N25:N27)</f>
        <v>131</v>
      </c>
      <c r="O28" s="1"/>
      <c r="P28" s="1"/>
      <c r="Q28" s="1" t="s">
        <v>35</v>
      </c>
      <c r="R28" s="1">
        <f>SUM(R25:R27)</f>
        <v>17700</v>
      </c>
      <c r="S28" s="1">
        <f t="shared" ref="S28:T28" si="5">SUM(S25:S27)</f>
        <v>4490</v>
      </c>
      <c r="T28" s="1">
        <f t="shared" si="5"/>
        <v>13210</v>
      </c>
    </row>
    <row r="29" spans="1:23" x14ac:dyDescent="0.25">
      <c r="A29" s="1"/>
      <c r="U29" t="s">
        <v>63</v>
      </c>
    </row>
    <row r="30" spans="1:23" x14ac:dyDescent="0.25">
      <c r="A30" t="s">
        <v>10</v>
      </c>
      <c r="I30">
        <v>150</v>
      </c>
      <c r="M30" s="1">
        <f>SUM(B30:L30)</f>
        <v>150</v>
      </c>
      <c r="Q30" t="s">
        <v>38</v>
      </c>
      <c r="R30">
        <f>M19</f>
        <v>120</v>
      </c>
      <c r="S30">
        <f>N19*10</f>
        <v>30</v>
      </c>
      <c r="T30">
        <f>N19*30</f>
        <v>90</v>
      </c>
      <c r="U30">
        <f>SUM(S30:T30)-R30</f>
        <v>0</v>
      </c>
    </row>
    <row r="31" spans="1:23" s="1" customFormat="1" x14ac:dyDescent="0.25">
      <c r="A31"/>
      <c r="B31"/>
      <c r="C31"/>
      <c r="D31"/>
      <c r="E31"/>
      <c r="F31"/>
      <c r="G31"/>
      <c r="H31"/>
      <c r="I31"/>
      <c r="J31"/>
      <c r="K31"/>
      <c r="L31" s="2"/>
      <c r="M31"/>
      <c r="Q31" t="s">
        <v>64</v>
      </c>
      <c r="R31">
        <f>M20</f>
        <v>0</v>
      </c>
      <c r="S31">
        <f>N20*20</f>
        <v>0</v>
      </c>
      <c r="T31">
        <f>N20*20</f>
        <v>0</v>
      </c>
      <c r="U31">
        <f>SUM(S31:T31)-R31</f>
        <v>0</v>
      </c>
      <c r="V31"/>
    </row>
    <row r="32" spans="1:23" x14ac:dyDescent="0.25">
      <c r="A32" s="1" t="s">
        <v>2</v>
      </c>
      <c r="B32" s="1">
        <f>B10+B17+B22+B30+B28</f>
        <v>1725</v>
      </c>
      <c r="C32" s="1">
        <f t="shared" ref="C32:M32" si="6">C10+C17+C22+C30+C28</f>
        <v>2765</v>
      </c>
      <c r="D32" s="1">
        <f t="shared" si="6"/>
        <v>2750</v>
      </c>
      <c r="E32" s="1">
        <f t="shared" si="6"/>
        <v>1580</v>
      </c>
      <c r="F32" s="1">
        <f t="shared" si="6"/>
        <v>1305</v>
      </c>
      <c r="G32" s="1">
        <f t="shared" si="6"/>
        <v>1865</v>
      </c>
      <c r="H32" s="1">
        <f t="shared" si="6"/>
        <v>2195</v>
      </c>
      <c r="I32" s="1">
        <f t="shared" si="6"/>
        <v>1050</v>
      </c>
      <c r="J32" s="1">
        <f t="shared" si="6"/>
        <v>6610</v>
      </c>
      <c r="K32" s="1">
        <f t="shared" si="6"/>
        <v>4165</v>
      </c>
      <c r="L32" s="1">
        <f>L10+L17+L22+L30+L28</f>
        <v>0</v>
      </c>
      <c r="M32" s="1">
        <f t="shared" si="6"/>
        <v>26010</v>
      </c>
      <c r="Q32" t="s">
        <v>62</v>
      </c>
      <c r="R32">
        <f>M21</f>
        <v>160</v>
      </c>
      <c r="S32">
        <f>N21*30</f>
        <v>60</v>
      </c>
      <c r="T32">
        <f>N21*50</f>
        <v>100</v>
      </c>
      <c r="U32">
        <f>SUM(S32:T32)-R32</f>
        <v>0</v>
      </c>
      <c r="V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1"/>
      <c r="M33" s="1"/>
      <c r="Q33" s="1" t="s">
        <v>183</v>
      </c>
      <c r="R33" s="1">
        <f>M22</f>
        <v>280</v>
      </c>
      <c r="S33" s="1">
        <f t="shared" ref="S33:T33" si="7">SUM(S30:S32)</f>
        <v>90</v>
      </c>
      <c r="T33" s="1">
        <f t="shared" si="7"/>
        <v>190</v>
      </c>
      <c r="U33">
        <f>SUM(S33:T33)-R33</f>
        <v>0</v>
      </c>
    </row>
    <row r="34" spans="1:21" x14ac:dyDescent="0.25">
      <c r="A34" s="1" t="s">
        <v>32</v>
      </c>
      <c r="B34" s="1">
        <f>B42+B38-B37-B32</f>
        <v>0</v>
      </c>
      <c r="C34" s="1">
        <f t="shared" ref="C34:K34" si="8">C42+C38-C37-C32</f>
        <v>0</v>
      </c>
      <c r="D34" s="1">
        <f t="shared" si="8"/>
        <v>0</v>
      </c>
      <c r="E34" s="1">
        <f t="shared" si="8"/>
        <v>0</v>
      </c>
      <c r="F34" s="1">
        <f t="shared" si="8"/>
        <v>0</v>
      </c>
      <c r="G34" s="1">
        <f t="shared" si="8"/>
        <v>0</v>
      </c>
      <c r="H34" s="1">
        <f t="shared" si="8"/>
        <v>0</v>
      </c>
      <c r="I34" s="1">
        <f t="shared" si="8"/>
        <v>0</v>
      </c>
      <c r="J34" s="1">
        <f t="shared" si="8"/>
        <v>0</v>
      </c>
      <c r="K34" s="1">
        <f t="shared" si="8"/>
        <v>0</v>
      </c>
      <c r="L34" s="11">
        <f>SUM(B34:K34)</f>
        <v>0</v>
      </c>
      <c r="M34" s="1">
        <f>M32-M38-M43-M41</f>
        <v>0</v>
      </c>
      <c r="Q34" s="1"/>
      <c r="R34" s="1"/>
      <c r="S34" s="1"/>
      <c r="T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1"/>
      <c r="M35" s="1"/>
      <c r="Q35" s="1" t="s">
        <v>10</v>
      </c>
      <c r="R35" s="1">
        <f>M30</f>
        <v>150</v>
      </c>
      <c r="S35" s="1">
        <f>R35*0.2</f>
        <v>30</v>
      </c>
      <c r="T35" s="1">
        <f>R35*0.8</f>
        <v>120</v>
      </c>
      <c r="U35">
        <f>SUM(S35:T35)-R35</f>
        <v>0</v>
      </c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1"/>
      <c r="M36" s="1"/>
      <c r="S36" s="1"/>
      <c r="T36" s="1"/>
    </row>
    <row r="37" spans="1:21" x14ac:dyDescent="0.25">
      <c r="A37" t="s">
        <v>16</v>
      </c>
      <c r="B37" s="10">
        <v>1100</v>
      </c>
      <c r="C37">
        <v>1225</v>
      </c>
      <c r="D37">
        <f>C46</f>
        <v>1250</v>
      </c>
      <c r="E37">
        <f>D46</f>
        <v>1795</v>
      </c>
      <c r="F37">
        <f t="shared" ref="F37:K37" si="9">E46</f>
        <v>1075</v>
      </c>
      <c r="G37">
        <f t="shared" si="9"/>
        <v>1620</v>
      </c>
      <c r="H37">
        <f t="shared" si="9"/>
        <v>945</v>
      </c>
      <c r="I37">
        <f t="shared" si="9"/>
        <v>1040</v>
      </c>
      <c r="J37">
        <f t="shared" si="9"/>
        <v>1000</v>
      </c>
      <c r="K37">
        <f t="shared" si="9"/>
        <v>1100</v>
      </c>
      <c r="M37">
        <v>0</v>
      </c>
      <c r="Q37" s="1"/>
      <c r="R37" s="1"/>
    </row>
    <row r="38" spans="1:21" x14ac:dyDescent="0.25">
      <c r="A38" t="s">
        <v>28</v>
      </c>
      <c r="B38">
        <f>200+300+660+440</f>
        <v>1600</v>
      </c>
      <c r="C38">
        <f>100+100+200+200+300+120+100+320+200+100</f>
        <v>1740</v>
      </c>
      <c r="D38">
        <f>100+100+280+200+100+100+200+100+100+200+225</f>
        <v>1705</v>
      </c>
      <c r="E38">
        <v>500</v>
      </c>
      <c r="F38">
        <f>200+560</f>
        <v>760</v>
      </c>
      <c r="G38">
        <f>200+200+100+100+100+200</f>
        <v>900</v>
      </c>
      <c r="H38">
        <f>225+100+250+225+100+100</f>
        <v>1000</v>
      </c>
      <c r="I38">
        <v>550</v>
      </c>
      <c r="J38">
        <v>4510</v>
      </c>
      <c r="K38">
        <f>380+120+50+100+200+100+200+200+100+100+100+100+280+225+200+350+280+225</f>
        <v>3310</v>
      </c>
      <c r="M38">
        <f>SUM(B38:L38)</f>
        <v>16575</v>
      </c>
      <c r="Q38" t="s">
        <v>8</v>
      </c>
      <c r="R38" s="8">
        <f>Redovisning!C6+Redovisning!C12</f>
        <v>6301</v>
      </c>
    </row>
    <row r="39" spans="1:21" x14ac:dyDescent="0.25">
      <c r="M39">
        <f>SUM(B39:L39)</f>
        <v>0</v>
      </c>
    </row>
    <row r="40" spans="1:21" x14ac:dyDescent="0.25">
      <c r="A40" t="s">
        <v>31</v>
      </c>
      <c r="B40">
        <v>1225</v>
      </c>
      <c r="C40">
        <v>2250</v>
      </c>
      <c r="D40">
        <v>2295</v>
      </c>
      <c r="E40">
        <v>2875</v>
      </c>
      <c r="F40">
        <v>1620</v>
      </c>
      <c r="G40">
        <v>2585</v>
      </c>
      <c r="H40">
        <v>2140</v>
      </c>
      <c r="I40">
        <v>1540</v>
      </c>
      <c r="J40">
        <v>3100</v>
      </c>
      <c r="K40">
        <f>2175-220</f>
        <v>1955</v>
      </c>
      <c r="Q40" t="s">
        <v>185</v>
      </c>
      <c r="R40">
        <f>M10</f>
        <v>5355</v>
      </c>
    </row>
    <row r="41" spans="1:21" x14ac:dyDescent="0.25">
      <c r="A41" t="s">
        <v>8</v>
      </c>
      <c r="M41">
        <f>SUM(B41:L41)</f>
        <v>0</v>
      </c>
      <c r="N41" t="s">
        <v>54</v>
      </c>
      <c r="Q41" t="s">
        <v>9</v>
      </c>
      <c r="R41">
        <f>M17</f>
        <v>2525</v>
      </c>
    </row>
    <row r="42" spans="1:21" x14ac:dyDescent="0.25">
      <c r="A42" t="s">
        <v>30</v>
      </c>
      <c r="B42" s="1">
        <f>B40+B41</f>
        <v>1225</v>
      </c>
      <c r="C42" s="1">
        <f t="shared" ref="C42:K42" si="10">C40+C41</f>
        <v>2250</v>
      </c>
      <c r="D42" s="1">
        <f t="shared" si="10"/>
        <v>2295</v>
      </c>
      <c r="E42" s="1">
        <f t="shared" si="10"/>
        <v>2875</v>
      </c>
      <c r="F42" s="1">
        <f t="shared" si="10"/>
        <v>1620</v>
      </c>
      <c r="G42" s="1">
        <f t="shared" si="10"/>
        <v>2585</v>
      </c>
      <c r="H42" s="1">
        <f t="shared" si="10"/>
        <v>2140</v>
      </c>
      <c r="I42" s="1">
        <f t="shared" si="10"/>
        <v>1540</v>
      </c>
      <c r="J42" s="1">
        <f t="shared" si="10"/>
        <v>3100</v>
      </c>
      <c r="K42" s="1">
        <f t="shared" si="10"/>
        <v>1955</v>
      </c>
      <c r="L42" s="11"/>
    </row>
    <row r="43" spans="1:21" x14ac:dyDescent="0.25">
      <c r="A43" t="s">
        <v>4</v>
      </c>
      <c r="C43">
        <v>1000</v>
      </c>
      <c r="D43">
        <v>500</v>
      </c>
      <c r="E43">
        <v>1800</v>
      </c>
      <c r="G43">
        <v>1640</v>
      </c>
      <c r="H43">
        <v>1100</v>
      </c>
      <c r="I43">
        <v>540</v>
      </c>
      <c r="J43">
        <v>2000</v>
      </c>
      <c r="K43">
        <v>1955</v>
      </c>
      <c r="M43">
        <f>SUM(B43:L43)-B37</f>
        <v>9435</v>
      </c>
      <c r="N43" t="s">
        <v>53</v>
      </c>
      <c r="Q43" t="s">
        <v>219</v>
      </c>
      <c r="R43">
        <f>M38+M43</f>
        <v>26010</v>
      </c>
    </row>
    <row r="44" spans="1:21" x14ac:dyDescent="0.25">
      <c r="A44" t="s">
        <v>5</v>
      </c>
      <c r="M44">
        <f>SUM(B44:L44)</f>
        <v>0</v>
      </c>
    </row>
    <row r="46" spans="1:21" x14ac:dyDescent="0.25">
      <c r="A46" t="s">
        <v>55</v>
      </c>
      <c r="B46">
        <f t="shared" ref="B46:I46" si="11">B40-B43</f>
        <v>1225</v>
      </c>
      <c r="C46">
        <f t="shared" si="11"/>
        <v>1250</v>
      </c>
      <c r="D46">
        <f t="shared" si="11"/>
        <v>1795</v>
      </c>
      <c r="E46">
        <f t="shared" si="11"/>
        <v>1075</v>
      </c>
      <c r="F46">
        <f t="shared" si="11"/>
        <v>1620</v>
      </c>
      <c r="G46">
        <f t="shared" si="11"/>
        <v>945</v>
      </c>
      <c r="H46">
        <f t="shared" si="11"/>
        <v>1040</v>
      </c>
      <c r="I46">
        <f t="shared" si="11"/>
        <v>1000</v>
      </c>
      <c r="J46">
        <f>J40-J43</f>
        <v>1100</v>
      </c>
      <c r="K46">
        <f t="shared" ref="K46" si="12">K40-K43</f>
        <v>0</v>
      </c>
    </row>
    <row r="48" spans="1:21" s="7" customFormat="1" x14ac:dyDescent="0.25">
      <c r="A48" s="7" t="s">
        <v>41</v>
      </c>
      <c r="B48" s="7">
        <f>B32+B37-B38-B41-B43-B44-B46</f>
        <v>0</v>
      </c>
      <c r="C48" s="7">
        <f t="shared" ref="C48:K48" si="13">C32+C37-C38-C41-C43-C44-C46</f>
        <v>0</v>
      </c>
      <c r="D48" s="7">
        <f t="shared" si="13"/>
        <v>0</v>
      </c>
      <c r="E48" s="7">
        <f t="shared" si="13"/>
        <v>0</v>
      </c>
      <c r="F48" s="7">
        <f t="shared" si="13"/>
        <v>0</v>
      </c>
      <c r="G48" s="7">
        <f t="shared" si="13"/>
        <v>0</v>
      </c>
      <c r="H48" s="7">
        <f t="shared" si="13"/>
        <v>0</v>
      </c>
      <c r="I48" s="7">
        <f t="shared" si="13"/>
        <v>0</v>
      </c>
      <c r="J48" s="7">
        <f t="shared" si="13"/>
        <v>0</v>
      </c>
      <c r="K48" s="7">
        <f t="shared" si="13"/>
        <v>0</v>
      </c>
      <c r="L48" s="2">
        <f>L32</f>
        <v>0</v>
      </c>
    </row>
    <row r="50" spans="1:13" x14ac:dyDescent="0.25">
      <c r="A50" s="10" t="s">
        <v>46</v>
      </c>
      <c r="B50" s="1"/>
      <c r="D50" s="1"/>
      <c r="E50" s="1"/>
      <c r="F50" s="1"/>
      <c r="G50" s="1"/>
      <c r="H50" s="1"/>
      <c r="I50" s="1"/>
      <c r="J50" s="1"/>
      <c r="K50" s="1"/>
      <c r="L50" s="11"/>
    </row>
    <row r="52" spans="1:13" s="1" customFormat="1" x14ac:dyDescent="0.25">
      <c r="A52"/>
      <c r="B52"/>
      <c r="C52"/>
      <c r="D52"/>
      <c r="E52"/>
      <c r="F52"/>
      <c r="G52"/>
      <c r="H52"/>
      <c r="I52"/>
      <c r="J52"/>
      <c r="K52"/>
      <c r="L52" s="2"/>
      <c r="M52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1"/>
      <c r="M57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M28" formula="1"/>
    <ignoredError sqref="B10 H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2A01-B7FD-4120-A513-D6AC078D52DA}">
  <dimension ref="A1:R26"/>
  <sheetViews>
    <sheetView workbookViewId="0">
      <selection activeCell="O1" sqref="O1:R26"/>
    </sheetView>
  </sheetViews>
  <sheetFormatPr defaultRowHeight="15" x14ac:dyDescent="0.25"/>
  <cols>
    <col min="1" max="1" width="28.7109375" bestFit="1" customWidth="1"/>
    <col min="2" max="10" width="2" bestFit="1" customWidth="1"/>
    <col min="11" max="11" width="3" bestFit="1" customWidth="1"/>
    <col min="12" max="12" width="3.85546875" bestFit="1" customWidth="1"/>
    <col min="15" max="15" width="28.7109375" bestFit="1" customWidth="1"/>
  </cols>
  <sheetData>
    <row r="1" spans="1:18" s="1" customFormat="1" x14ac:dyDescent="0.25">
      <c r="A1" s="27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 t="s">
        <v>33</v>
      </c>
      <c r="O1" s="27"/>
      <c r="Q1" s="1" t="s">
        <v>252</v>
      </c>
    </row>
    <row r="2" spans="1:18" x14ac:dyDescent="0.25">
      <c r="A2" s="21" t="s">
        <v>230</v>
      </c>
      <c r="B2" s="21"/>
      <c r="C2" s="21"/>
      <c r="D2" s="21"/>
      <c r="E2" s="21"/>
      <c r="F2" s="21"/>
      <c r="G2" s="21">
        <v>1</v>
      </c>
      <c r="H2" s="21"/>
      <c r="I2" s="21"/>
      <c r="J2" s="21"/>
      <c r="K2" s="21"/>
      <c r="L2" s="21">
        <f>SUM(B2:K2)</f>
        <v>1</v>
      </c>
      <c r="O2" s="21" t="s">
        <v>230</v>
      </c>
      <c r="P2">
        <v>0</v>
      </c>
      <c r="Q2">
        <v>150</v>
      </c>
      <c r="R2">
        <f>P2*Q2</f>
        <v>0</v>
      </c>
    </row>
    <row r="3" spans="1:18" x14ac:dyDescent="0.25">
      <c r="A3" s="21" t="s">
        <v>231</v>
      </c>
      <c r="B3" s="21">
        <v>1</v>
      </c>
      <c r="C3" s="21"/>
      <c r="D3" s="21"/>
      <c r="E3" s="21"/>
      <c r="F3" s="21"/>
      <c r="G3" s="21"/>
      <c r="H3" s="21"/>
      <c r="I3" s="21"/>
      <c r="J3" s="21">
        <v>1</v>
      </c>
      <c r="K3" s="21"/>
      <c r="L3" s="21">
        <f t="shared" ref="L3:L22" si="0">SUM(B3:K3)</f>
        <v>2</v>
      </c>
      <c r="O3" s="21" t="s">
        <v>231</v>
      </c>
      <c r="P3">
        <v>2</v>
      </c>
      <c r="Q3">
        <v>35</v>
      </c>
      <c r="R3">
        <f t="shared" ref="R3:R25" si="1">P3*Q3</f>
        <v>70</v>
      </c>
    </row>
    <row r="4" spans="1:18" x14ac:dyDescent="0.25">
      <c r="A4" s="21" t="s">
        <v>250</v>
      </c>
      <c r="B4" s="21">
        <v>1</v>
      </c>
      <c r="C4" s="21"/>
      <c r="D4" s="21">
        <v>1</v>
      </c>
      <c r="E4" s="21"/>
      <c r="F4" s="21">
        <v>1</v>
      </c>
      <c r="G4" s="21"/>
      <c r="H4" s="21"/>
      <c r="I4" s="21"/>
      <c r="J4" s="21"/>
      <c r="K4" s="21"/>
      <c r="L4" s="21">
        <f t="shared" si="0"/>
        <v>3</v>
      </c>
      <c r="O4" s="21" t="s">
        <v>250</v>
      </c>
      <c r="Q4">
        <v>60</v>
      </c>
      <c r="R4">
        <f t="shared" si="1"/>
        <v>0</v>
      </c>
    </row>
    <row r="5" spans="1:18" x14ac:dyDescent="0.25">
      <c r="A5" s="21" t="s">
        <v>232</v>
      </c>
      <c r="B5" s="21">
        <v>4</v>
      </c>
      <c r="C5" s="21"/>
      <c r="D5" s="21"/>
      <c r="E5" s="21"/>
      <c r="F5" s="21"/>
      <c r="G5" s="21"/>
      <c r="H5" s="21"/>
      <c r="I5" s="21"/>
      <c r="J5" s="21">
        <v>1</v>
      </c>
      <c r="K5" s="21"/>
      <c r="L5" s="21">
        <f t="shared" si="0"/>
        <v>5</v>
      </c>
      <c r="O5" s="21" t="s">
        <v>232</v>
      </c>
      <c r="P5">
        <v>1</v>
      </c>
      <c r="Q5">
        <v>5</v>
      </c>
      <c r="R5">
        <f t="shared" si="1"/>
        <v>5</v>
      </c>
    </row>
    <row r="6" spans="1:18" x14ac:dyDescent="0.25">
      <c r="A6" s="21" t="s">
        <v>233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>
        <f t="shared" si="0"/>
        <v>0</v>
      </c>
      <c r="O6" s="21" t="s">
        <v>233</v>
      </c>
      <c r="P6">
        <v>2</v>
      </c>
      <c r="Q6">
        <v>165</v>
      </c>
      <c r="R6">
        <f t="shared" si="1"/>
        <v>330</v>
      </c>
    </row>
    <row r="7" spans="1:18" x14ac:dyDescent="0.25">
      <c r="A7" s="21" t="s">
        <v>234</v>
      </c>
      <c r="B7" s="21"/>
      <c r="C7" s="21"/>
      <c r="D7" s="21"/>
      <c r="E7" s="21">
        <v>1</v>
      </c>
      <c r="F7" s="21"/>
      <c r="G7" s="21"/>
      <c r="H7" s="21"/>
      <c r="I7" s="21"/>
      <c r="J7" s="21"/>
      <c r="K7" s="21">
        <v>1</v>
      </c>
      <c r="L7" s="21">
        <f t="shared" si="0"/>
        <v>2</v>
      </c>
      <c r="O7" s="21" t="s">
        <v>234</v>
      </c>
      <c r="P7">
        <v>2</v>
      </c>
      <c r="Q7">
        <v>280</v>
      </c>
      <c r="R7">
        <f t="shared" si="1"/>
        <v>560</v>
      </c>
    </row>
    <row r="8" spans="1:18" x14ac:dyDescent="0.25">
      <c r="A8" s="21" t="s">
        <v>235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>
        <f t="shared" si="0"/>
        <v>0</v>
      </c>
      <c r="O8" s="21" t="s">
        <v>235</v>
      </c>
      <c r="P8">
        <v>2</v>
      </c>
      <c r="Q8">
        <v>280</v>
      </c>
      <c r="R8">
        <f t="shared" si="1"/>
        <v>560</v>
      </c>
    </row>
    <row r="9" spans="1:18" x14ac:dyDescent="0.25">
      <c r="A9" s="21" t="s">
        <v>236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>
        <f t="shared" si="0"/>
        <v>0</v>
      </c>
      <c r="O9" s="21" t="s">
        <v>236</v>
      </c>
      <c r="P9">
        <v>2</v>
      </c>
      <c r="Q9">
        <v>250</v>
      </c>
      <c r="R9">
        <f t="shared" si="1"/>
        <v>500</v>
      </c>
    </row>
    <row r="10" spans="1:18" x14ac:dyDescent="0.25">
      <c r="A10" s="21" t="s">
        <v>237</v>
      </c>
      <c r="B10" s="21"/>
      <c r="C10" s="21"/>
      <c r="D10" s="21"/>
      <c r="E10" s="21"/>
      <c r="F10" s="21"/>
      <c r="G10" s="21"/>
      <c r="H10" s="21"/>
      <c r="I10" s="21"/>
      <c r="J10" s="21"/>
      <c r="K10" s="21">
        <v>1</v>
      </c>
      <c r="L10" s="21">
        <f t="shared" si="0"/>
        <v>1</v>
      </c>
      <c r="O10" s="21" t="s">
        <v>253</v>
      </c>
      <c r="P10">
        <v>1</v>
      </c>
      <c r="Q10">
        <v>100</v>
      </c>
      <c r="R10">
        <f t="shared" si="1"/>
        <v>100</v>
      </c>
    </row>
    <row r="11" spans="1:18" x14ac:dyDescent="0.25">
      <c r="A11" s="21" t="s">
        <v>238</v>
      </c>
      <c r="B11" s="21">
        <v>2</v>
      </c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2</v>
      </c>
      <c r="O11" s="21"/>
      <c r="R11">
        <f t="shared" si="1"/>
        <v>0</v>
      </c>
    </row>
    <row r="12" spans="1:18" x14ac:dyDescent="0.25">
      <c r="A12" s="21" t="s">
        <v>239</v>
      </c>
      <c r="B12" s="21">
        <v>2</v>
      </c>
      <c r="C12" s="21"/>
      <c r="D12" s="21">
        <v>2</v>
      </c>
      <c r="E12" s="21">
        <v>1</v>
      </c>
      <c r="F12" s="21"/>
      <c r="G12" s="21"/>
      <c r="H12" s="21"/>
      <c r="I12" s="21"/>
      <c r="J12" s="21"/>
      <c r="K12" s="21"/>
      <c r="L12" s="21">
        <f t="shared" si="0"/>
        <v>5</v>
      </c>
      <c r="O12" s="21"/>
      <c r="R12">
        <f t="shared" si="1"/>
        <v>0</v>
      </c>
    </row>
    <row r="13" spans="1:18" x14ac:dyDescent="0.25">
      <c r="A13" s="21" t="s">
        <v>240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>
        <f t="shared" si="0"/>
        <v>0</v>
      </c>
      <c r="O13" s="21" t="s">
        <v>254</v>
      </c>
      <c r="P13">
        <v>1</v>
      </c>
      <c r="Q13">
        <v>15</v>
      </c>
      <c r="R13">
        <f t="shared" si="1"/>
        <v>15</v>
      </c>
    </row>
    <row r="14" spans="1:18" x14ac:dyDescent="0.25">
      <c r="A14" s="21" t="s">
        <v>241</v>
      </c>
      <c r="B14" s="21"/>
      <c r="C14" s="21"/>
      <c r="D14" s="21">
        <v>2</v>
      </c>
      <c r="E14" s="21"/>
      <c r="F14" s="21">
        <v>1</v>
      </c>
      <c r="G14" s="21"/>
      <c r="H14" s="21">
        <v>4</v>
      </c>
      <c r="I14" s="21"/>
      <c r="J14" s="21"/>
      <c r="K14" s="21">
        <v>4</v>
      </c>
      <c r="L14" s="21">
        <f t="shared" si="0"/>
        <v>11</v>
      </c>
      <c r="O14" s="21" t="s">
        <v>255</v>
      </c>
      <c r="Q14">
        <v>25</v>
      </c>
      <c r="R14">
        <f t="shared" si="1"/>
        <v>0</v>
      </c>
    </row>
    <row r="15" spans="1:18" x14ac:dyDescent="0.25">
      <c r="A15" s="21" t="s">
        <v>242</v>
      </c>
      <c r="B15" s="21"/>
      <c r="C15" s="21"/>
      <c r="D15" s="21"/>
      <c r="E15" s="21"/>
      <c r="F15" s="21"/>
      <c r="G15" s="21"/>
      <c r="H15" s="21">
        <v>1</v>
      </c>
      <c r="I15" s="21"/>
      <c r="J15" s="21"/>
      <c r="K15" s="21"/>
      <c r="L15" s="21">
        <f t="shared" si="0"/>
        <v>1</v>
      </c>
      <c r="O15" s="21" t="s">
        <v>242</v>
      </c>
      <c r="Q15">
        <v>150</v>
      </c>
      <c r="R15">
        <f t="shared" si="1"/>
        <v>0</v>
      </c>
    </row>
    <row r="16" spans="1:18" x14ac:dyDescent="0.25">
      <c r="A16" s="21" t="s">
        <v>243</v>
      </c>
      <c r="B16" s="21"/>
      <c r="C16" s="21">
        <v>2</v>
      </c>
      <c r="D16" s="21"/>
      <c r="E16" s="21"/>
      <c r="F16" s="21"/>
      <c r="G16" s="21"/>
      <c r="H16" s="21"/>
      <c r="I16" s="21"/>
      <c r="J16" s="21"/>
      <c r="K16" s="21"/>
      <c r="L16" s="21">
        <f t="shared" si="0"/>
        <v>2</v>
      </c>
      <c r="O16" s="21" t="s">
        <v>243</v>
      </c>
      <c r="P16">
        <v>2</v>
      </c>
      <c r="Q16">
        <v>120</v>
      </c>
      <c r="R16">
        <f t="shared" si="1"/>
        <v>240</v>
      </c>
    </row>
    <row r="17" spans="1:18" x14ac:dyDescent="0.25">
      <c r="A17" s="21" t="s">
        <v>244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>
        <f t="shared" si="0"/>
        <v>0</v>
      </c>
      <c r="O17" s="21" t="s">
        <v>244</v>
      </c>
      <c r="P17">
        <v>0</v>
      </c>
      <c r="Q17">
        <v>175</v>
      </c>
      <c r="R17">
        <f t="shared" si="1"/>
        <v>0</v>
      </c>
    </row>
    <row r="18" spans="1:18" x14ac:dyDescent="0.25">
      <c r="A18" s="21" t="s">
        <v>245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>
        <f t="shared" si="0"/>
        <v>0</v>
      </c>
      <c r="O18" s="21" t="s">
        <v>245</v>
      </c>
      <c r="P18">
        <v>1</v>
      </c>
      <c r="Q18">
        <v>370</v>
      </c>
      <c r="R18">
        <f t="shared" si="1"/>
        <v>370</v>
      </c>
    </row>
    <row r="19" spans="1:18" x14ac:dyDescent="0.25">
      <c r="A19" s="21" t="s">
        <v>246</v>
      </c>
      <c r="B19" s="21"/>
      <c r="C19" s="21">
        <v>1</v>
      </c>
      <c r="D19" s="21"/>
      <c r="E19" s="21"/>
      <c r="F19" s="21"/>
      <c r="G19" s="21"/>
      <c r="H19" s="21"/>
      <c r="I19" s="21"/>
      <c r="J19" s="21">
        <v>1</v>
      </c>
      <c r="K19" s="21"/>
      <c r="L19" s="21">
        <f t="shared" si="0"/>
        <v>2</v>
      </c>
      <c r="O19" s="21" t="s">
        <v>246</v>
      </c>
      <c r="P19">
        <v>0</v>
      </c>
      <c r="Q19">
        <v>120</v>
      </c>
      <c r="R19">
        <f t="shared" si="1"/>
        <v>0</v>
      </c>
    </row>
    <row r="20" spans="1:18" x14ac:dyDescent="0.25">
      <c r="A20" s="21" t="s">
        <v>247</v>
      </c>
      <c r="B20" s="21"/>
      <c r="C20" s="21">
        <v>1</v>
      </c>
      <c r="D20" s="21"/>
      <c r="E20" s="21"/>
      <c r="F20" s="21"/>
      <c r="G20" s="21"/>
      <c r="H20" s="21"/>
      <c r="I20" s="21"/>
      <c r="J20" s="21"/>
      <c r="K20" s="21"/>
      <c r="L20" s="21">
        <f t="shared" si="0"/>
        <v>1</v>
      </c>
      <c r="O20" s="21" t="s">
        <v>247</v>
      </c>
      <c r="P20">
        <v>0</v>
      </c>
      <c r="Q20">
        <v>240</v>
      </c>
      <c r="R20">
        <f t="shared" si="1"/>
        <v>0</v>
      </c>
    </row>
    <row r="21" spans="1:18" x14ac:dyDescent="0.25">
      <c r="A21" s="21" t="s">
        <v>248</v>
      </c>
      <c r="B21" s="21"/>
      <c r="C21" s="21"/>
      <c r="D21" s="21"/>
      <c r="E21" s="21"/>
      <c r="F21" s="21">
        <v>1</v>
      </c>
      <c r="G21" s="21"/>
      <c r="H21" s="21"/>
      <c r="I21" s="21"/>
      <c r="J21" s="21"/>
      <c r="K21" s="21">
        <v>1</v>
      </c>
      <c r="L21" s="21">
        <f t="shared" si="0"/>
        <v>2</v>
      </c>
      <c r="O21" s="21" t="s">
        <v>248</v>
      </c>
      <c r="P21">
        <v>2</v>
      </c>
      <c r="Q21">
        <v>380</v>
      </c>
      <c r="R21">
        <f t="shared" si="1"/>
        <v>760</v>
      </c>
    </row>
    <row r="22" spans="1:18" x14ac:dyDescent="0.25">
      <c r="A22" s="21" t="s">
        <v>249</v>
      </c>
      <c r="B22" s="21"/>
      <c r="C22" s="21"/>
      <c r="D22" s="21"/>
      <c r="E22" s="21"/>
      <c r="F22" s="21"/>
      <c r="G22" s="21"/>
      <c r="H22" s="21">
        <v>1</v>
      </c>
      <c r="I22" s="21">
        <v>2</v>
      </c>
      <c r="J22" s="21">
        <v>3</v>
      </c>
      <c r="K22" s="21">
        <v>1</v>
      </c>
      <c r="L22" s="21">
        <f t="shared" si="0"/>
        <v>7</v>
      </c>
      <c r="O22" s="21" t="s">
        <v>249</v>
      </c>
      <c r="R22">
        <f t="shared" si="1"/>
        <v>0</v>
      </c>
    </row>
    <row r="23" spans="1:18" x14ac:dyDescent="0.25">
      <c r="O23" s="62" t="s">
        <v>25</v>
      </c>
      <c r="Q23">
        <v>100</v>
      </c>
      <c r="R23">
        <f t="shared" si="1"/>
        <v>0</v>
      </c>
    </row>
    <row r="24" spans="1:18" x14ac:dyDescent="0.25">
      <c r="O24" s="62" t="s">
        <v>256</v>
      </c>
      <c r="P24">
        <v>3</v>
      </c>
      <c r="Q24">
        <v>200</v>
      </c>
      <c r="R24">
        <f t="shared" si="1"/>
        <v>600</v>
      </c>
    </row>
    <row r="25" spans="1:18" x14ac:dyDescent="0.25">
      <c r="O25" s="62" t="s">
        <v>39</v>
      </c>
      <c r="P25">
        <v>1</v>
      </c>
      <c r="Q25">
        <v>80</v>
      </c>
      <c r="R25">
        <f t="shared" si="1"/>
        <v>80</v>
      </c>
    </row>
    <row r="26" spans="1:18" x14ac:dyDescent="0.25">
      <c r="O26" s="63" t="s">
        <v>6</v>
      </c>
      <c r="R26" s="1">
        <f>SUM(R2:R25)</f>
        <v>4190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topLeftCell="A7" workbookViewId="0">
      <selection activeCell="D32" sqref="D32"/>
    </sheetView>
  </sheetViews>
  <sheetFormatPr defaultRowHeight="15" x14ac:dyDescent="0.25"/>
  <cols>
    <col min="2" max="2" width="29.140625" style="12" customWidth="1"/>
    <col min="3" max="3" width="11.42578125" bestFit="1" customWidth="1"/>
    <col min="4" max="4" width="18.42578125" bestFit="1" customWidth="1"/>
    <col min="5" max="5" width="6.42578125" bestFit="1" customWidth="1"/>
    <col min="6" max="6" width="20.85546875" bestFit="1" customWidth="1"/>
    <col min="8" max="8" width="19.5703125" bestFit="1" customWidth="1"/>
    <col min="9" max="9" width="11.7109375" bestFit="1" customWidth="1"/>
  </cols>
  <sheetData>
    <row r="1" spans="1:12" ht="15.75" thickBot="1" x14ac:dyDescent="0.3">
      <c r="B1" s="1" t="s">
        <v>186</v>
      </c>
    </row>
    <row r="2" spans="1:12" x14ac:dyDescent="0.25">
      <c r="A2" s="31" t="s">
        <v>190</v>
      </c>
      <c r="B2" s="32"/>
      <c r="C2" s="33"/>
    </row>
    <row r="3" spans="1:12" x14ac:dyDescent="0.25">
      <c r="A3" s="34" t="s">
        <v>8</v>
      </c>
      <c r="B3" s="28" t="s">
        <v>45</v>
      </c>
      <c r="C3" s="35">
        <v>2100</v>
      </c>
      <c r="D3" s="8"/>
      <c r="E3" s="8"/>
    </row>
    <row r="4" spans="1:12" x14ac:dyDescent="0.25">
      <c r="A4" s="34" t="s">
        <v>8</v>
      </c>
      <c r="B4" s="28" t="s">
        <v>45</v>
      </c>
      <c r="C4" s="35">
        <v>2100</v>
      </c>
      <c r="D4" s="8"/>
      <c r="E4" s="8"/>
    </row>
    <row r="5" spans="1:12" x14ac:dyDescent="0.25">
      <c r="A5" s="34" t="s">
        <v>8</v>
      </c>
      <c r="B5" s="28" t="s">
        <v>176</v>
      </c>
      <c r="C5" s="35">
        <v>315</v>
      </c>
      <c r="D5" s="8"/>
      <c r="E5" s="8"/>
    </row>
    <row r="6" spans="1:12" x14ac:dyDescent="0.25">
      <c r="A6" s="36" t="s">
        <v>6</v>
      </c>
      <c r="B6" s="30" t="s">
        <v>11</v>
      </c>
      <c r="C6" s="37">
        <f>SUM(C3:C5)</f>
        <v>4515</v>
      </c>
      <c r="D6" s="8"/>
      <c r="E6" s="8"/>
      <c r="I6" s="5"/>
      <c r="K6" s="3"/>
    </row>
    <row r="7" spans="1:12" x14ac:dyDescent="0.25">
      <c r="A7" s="34"/>
      <c r="B7" s="28"/>
      <c r="C7" s="37"/>
      <c r="D7" s="8"/>
      <c r="E7" s="8"/>
      <c r="I7" s="5"/>
      <c r="J7" s="3"/>
      <c r="K7" s="3"/>
    </row>
    <row r="8" spans="1:12" x14ac:dyDescent="0.25">
      <c r="A8" s="34" t="s">
        <v>8</v>
      </c>
      <c r="B8" s="28" t="s">
        <v>218</v>
      </c>
      <c r="C8" s="35">
        <v>350</v>
      </c>
      <c r="D8" s="8"/>
      <c r="E8" s="8"/>
      <c r="I8" s="5"/>
      <c r="J8" s="3"/>
      <c r="K8" s="3"/>
    </row>
    <row r="9" spans="1:12" ht="30" x14ac:dyDescent="0.25">
      <c r="A9" s="34" t="s">
        <v>8</v>
      </c>
      <c r="B9" s="28" t="s">
        <v>21</v>
      </c>
      <c r="C9" s="35">
        <v>631</v>
      </c>
      <c r="D9" s="8"/>
      <c r="E9" s="8"/>
      <c r="I9" s="5"/>
      <c r="J9" s="3"/>
      <c r="K9" s="3"/>
    </row>
    <row r="10" spans="1:12" ht="30" x14ac:dyDescent="0.25">
      <c r="A10" s="34" t="s">
        <v>8</v>
      </c>
      <c r="B10" s="28" t="s">
        <v>21</v>
      </c>
      <c r="C10" s="35">
        <v>679</v>
      </c>
      <c r="D10" s="8"/>
      <c r="E10" s="8"/>
      <c r="H10" s="5"/>
      <c r="I10" s="5"/>
      <c r="J10" s="3"/>
      <c r="K10" s="3"/>
    </row>
    <row r="11" spans="1:12" x14ac:dyDescent="0.25">
      <c r="A11" s="34" t="s">
        <v>8</v>
      </c>
      <c r="B11" s="28" t="s">
        <v>181</v>
      </c>
      <c r="C11" s="35">
        <f>Trängselskatt!I10</f>
        <v>126</v>
      </c>
      <c r="D11" s="8"/>
      <c r="E11" s="8"/>
      <c r="H11" s="5"/>
      <c r="I11" s="5"/>
      <c r="J11" s="3"/>
      <c r="K11" s="3"/>
    </row>
    <row r="12" spans="1:12" ht="15.75" thickBot="1" x14ac:dyDescent="0.3">
      <c r="A12" s="38" t="s">
        <v>6</v>
      </c>
      <c r="B12" s="39" t="s">
        <v>52</v>
      </c>
      <c r="C12" s="40">
        <f>SUM(C8:C11)</f>
        <v>1786</v>
      </c>
      <c r="D12" s="8"/>
      <c r="E12" s="8"/>
      <c r="H12" s="5"/>
      <c r="I12" s="5"/>
      <c r="J12" s="3"/>
      <c r="K12" s="3"/>
      <c r="L12">
        <f>SUM(L2:L11)</f>
        <v>0</v>
      </c>
    </row>
    <row r="13" spans="1:12" ht="15.75" thickBot="1" x14ac:dyDescent="0.3"/>
    <row r="14" spans="1:12" x14ac:dyDescent="0.25">
      <c r="A14" s="43" t="s">
        <v>180</v>
      </c>
      <c r="B14" s="44"/>
      <c r="C14" s="45">
        <v>3000</v>
      </c>
    </row>
    <row r="15" spans="1:12" x14ac:dyDescent="0.25">
      <c r="A15" s="34" t="s">
        <v>179</v>
      </c>
      <c r="B15" s="28"/>
      <c r="C15" s="46">
        <v>1082</v>
      </c>
    </row>
    <row r="16" spans="1:12" x14ac:dyDescent="0.25">
      <c r="A16" s="34" t="s">
        <v>189</v>
      </c>
      <c r="B16" s="28"/>
      <c r="C16" s="46">
        <v>938</v>
      </c>
    </row>
    <row r="17" spans="1:12" ht="15.75" thickBot="1" x14ac:dyDescent="0.3">
      <c r="A17" s="38" t="s">
        <v>223</v>
      </c>
      <c r="B17" s="47"/>
      <c r="C17" s="48">
        <f>SUM(C14:C16)</f>
        <v>5020</v>
      </c>
    </row>
    <row r="18" spans="1:12" ht="15.75" thickBot="1" x14ac:dyDescent="0.3">
      <c r="A18" s="41" t="s">
        <v>12</v>
      </c>
      <c r="B18" s="42"/>
      <c r="C18" s="49">
        <f>C6+C12+C17</f>
        <v>11321</v>
      </c>
      <c r="D18" s="8"/>
      <c r="E18" s="8"/>
      <c r="H18" s="5"/>
      <c r="I18" s="5"/>
      <c r="J18" s="3"/>
      <c r="K18" s="3"/>
      <c r="L18" s="4"/>
    </row>
    <row r="19" spans="1:12" ht="16.5" thickTop="1" thickBot="1" x14ac:dyDescent="0.3">
      <c r="C19" s="8"/>
      <c r="D19" s="8"/>
      <c r="E19" s="8"/>
      <c r="H19" s="5"/>
      <c r="I19" s="5"/>
      <c r="J19" s="3"/>
      <c r="K19" s="3"/>
      <c r="L19" s="4"/>
    </row>
    <row r="20" spans="1:12" ht="45" x14ac:dyDescent="0.25">
      <c r="A20" s="43" t="s">
        <v>13</v>
      </c>
      <c r="B20" s="44" t="s">
        <v>187</v>
      </c>
      <c r="C20" s="59">
        <f>Dagredovisning!M17</f>
        <v>2525</v>
      </c>
      <c r="D20" s="58" t="s">
        <v>23</v>
      </c>
      <c r="E20" s="29" t="s">
        <v>2</v>
      </c>
      <c r="H20" s="5"/>
      <c r="I20" s="5"/>
      <c r="J20" s="3"/>
      <c r="K20" s="3"/>
      <c r="L20" s="4"/>
    </row>
    <row r="21" spans="1:12" x14ac:dyDescent="0.25">
      <c r="A21" s="34"/>
      <c r="B21" s="28" t="s">
        <v>10</v>
      </c>
      <c r="C21" s="35">
        <f>Dagredovisning!S35</f>
        <v>30</v>
      </c>
      <c r="D21" s="58">
        <f>E21-C21</f>
        <v>120</v>
      </c>
      <c r="E21" s="29">
        <f>Dagredovisning!M30</f>
        <v>150</v>
      </c>
      <c r="G21" s="8"/>
      <c r="H21" s="5"/>
      <c r="I21" s="5"/>
      <c r="J21" s="3"/>
      <c r="K21" s="3"/>
      <c r="L21" s="4"/>
    </row>
    <row r="22" spans="1:12" x14ac:dyDescent="0.25">
      <c r="A22" s="34"/>
      <c r="B22" s="28" t="s">
        <v>20</v>
      </c>
      <c r="C22" s="35">
        <f>Dagredovisning!S30+Dagredovisning!S31+Dagredovisning!S32</f>
        <v>90</v>
      </c>
      <c r="D22" s="58">
        <f>Dagredovisning!T30+Dagredovisning!T31+Dagredovisning!T32</f>
        <v>190</v>
      </c>
      <c r="E22" s="29">
        <f>Dagredovisning!M22</f>
        <v>280</v>
      </c>
      <c r="H22" s="5"/>
      <c r="I22" s="5"/>
      <c r="J22" s="3"/>
    </row>
    <row r="23" spans="1:12" x14ac:dyDescent="0.25">
      <c r="A23" s="34"/>
      <c r="B23" s="28" t="s">
        <v>36</v>
      </c>
      <c r="C23" s="35">
        <f>Dagredovisning!S28</f>
        <v>4490</v>
      </c>
      <c r="D23" s="58">
        <f>Dagredovisning!T28</f>
        <v>13210</v>
      </c>
      <c r="E23" s="29">
        <f>Dagredovisning!M28</f>
        <v>17700</v>
      </c>
      <c r="F23" t="s">
        <v>51</v>
      </c>
      <c r="I23" s="6"/>
      <c r="J23" s="3"/>
      <c r="L23" s="4"/>
    </row>
    <row r="24" spans="1:12" x14ac:dyDescent="0.25">
      <c r="A24" s="34"/>
      <c r="B24" s="28" t="s">
        <v>14</v>
      </c>
      <c r="C24" s="35">
        <f>Dagredovisning!M10</f>
        <v>5355</v>
      </c>
      <c r="D24" s="58"/>
      <c r="E24" s="29">
        <f>Dagredovisning!M10</f>
        <v>5355</v>
      </c>
      <c r="I24" s="6"/>
    </row>
    <row r="25" spans="1:12" ht="15.75" thickBot="1" x14ac:dyDescent="0.3">
      <c r="A25" s="60" t="s">
        <v>15</v>
      </c>
      <c r="B25" s="47"/>
      <c r="C25" s="40">
        <f>SUM(C20:C24)</f>
        <v>12490</v>
      </c>
      <c r="D25" s="58"/>
      <c r="E25" s="29"/>
      <c r="L25" s="4"/>
    </row>
    <row r="26" spans="1:12" x14ac:dyDescent="0.25">
      <c r="C26" s="8"/>
      <c r="D26" s="8"/>
      <c r="E26" s="8"/>
    </row>
    <row r="27" spans="1:12" x14ac:dyDescent="0.25">
      <c r="A27" t="s">
        <v>188</v>
      </c>
      <c r="C27" s="8">
        <f>C25+D23-C6-C12</f>
        <v>19399</v>
      </c>
      <c r="D27" s="8" t="s">
        <v>192</v>
      </c>
      <c r="E27" s="8"/>
    </row>
    <row r="28" spans="1:12" x14ac:dyDescent="0.25">
      <c r="C28" s="8"/>
      <c r="D28" s="8"/>
      <c r="E28" s="8"/>
    </row>
    <row r="29" spans="1:12" x14ac:dyDescent="0.25">
      <c r="A29" t="s">
        <v>222</v>
      </c>
      <c r="C29" s="8">
        <f>D23</f>
        <v>13210</v>
      </c>
      <c r="D29" s="8"/>
      <c r="E29" s="8"/>
    </row>
    <row r="30" spans="1:12" x14ac:dyDescent="0.25">
      <c r="A30" t="s">
        <v>37</v>
      </c>
      <c r="C30" s="8">
        <f>D21</f>
        <v>120</v>
      </c>
      <c r="D30" t="s">
        <v>191</v>
      </c>
    </row>
    <row r="31" spans="1:12" x14ac:dyDescent="0.25">
      <c r="A31" t="s">
        <v>24</v>
      </c>
      <c r="C31" s="8">
        <f>D22</f>
        <v>190</v>
      </c>
      <c r="D31" s="64" t="s">
        <v>285</v>
      </c>
      <c r="E31">
        <f>190+70</f>
        <v>260</v>
      </c>
    </row>
    <row r="32" spans="1:12" x14ac:dyDescent="0.25">
      <c r="C32" s="8"/>
    </row>
    <row r="34" spans="4:7" x14ac:dyDescent="0.25">
      <c r="D34" s="8"/>
      <c r="G34" s="1"/>
    </row>
    <row r="35" spans="4:7" x14ac:dyDescent="0.25">
      <c r="D35" s="8"/>
      <c r="G35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09B6-7FC9-45AD-89BA-CF69E2DAB08D}">
  <sheetPr>
    <pageSetUpPr fitToPage="1"/>
  </sheetPr>
  <dimension ref="A1:Q19"/>
  <sheetViews>
    <sheetView workbookViewId="0">
      <selection activeCell="A12" sqref="A12:XFD12"/>
    </sheetView>
  </sheetViews>
  <sheetFormatPr defaultRowHeight="15" x14ac:dyDescent="0.25"/>
  <cols>
    <col min="1" max="1" width="10.28515625" style="21" bestFit="1" customWidth="1"/>
    <col min="2" max="2" width="12.5703125" style="21" customWidth="1"/>
    <col min="3" max="3" width="4.140625" style="21" customWidth="1"/>
    <col min="4" max="4" width="9.42578125" style="21" customWidth="1"/>
    <col min="5" max="5" width="0" style="21" hidden="1" customWidth="1"/>
    <col min="6" max="6" width="18.140625" style="21" customWidth="1"/>
    <col min="7" max="7" width="35.85546875" style="21" customWidth="1"/>
    <col min="8" max="8" width="8.5703125" style="21" bestFit="1" customWidth="1"/>
    <col min="9" max="9" width="11" style="21" bestFit="1" customWidth="1"/>
    <col min="10" max="10" width="9.140625" style="21"/>
    <col min="11" max="11" width="8" style="21" customWidth="1"/>
    <col min="12" max="257" width="9.140625" style="21"/>
    <col min="258" max="258" width="17.28515625" style="21" customWidth="1"/>
    <col min="259" max="259" width="4.140625" style="21" customWidth="1"/>
    <col min="260" max="260" width="9.42578125" style="21" customWidth="1"/>
    <col min="261" max="261" width="0" style="21" hidden="1" customWidth="1"/>
    <col min="262" max="262" width="18.140625" style="21" customWidth="1"/>
    <col min="263" max="263" width="35.85546875" style="21" customWidth="1"/>
    <col min="264" max="264" width="16.28515625" style="21" customWidth="1"/>
    <col min="265" max="265" width="21.5703125" style="21" customWidth="1"/>
    <col min="266" max="266" width="9.140625" style="21"/>
    <col min="267" max="267" width="8" style="21" customWidth="1"/>
    <col min="268" max="513" width="9.140625" style="21"/>
    <col min="514" max="514" width="17.28515625" style="21" customWidth="1"/>
    <col min="515" max="515" width="4.140625" style="21" customWidth="1"/>
    <col min="516" max="516" width="9.42578125" style="21" customWidth="1"/>
    <col min="517" max="517" width="0" style="21" hidden="1" customWidth="1"/>
    <col min="518" max="518" width="18.140625" style="21" customWidth="1"/>
    <col min="519" max="519" width="35.85546875" style="21" customWidth="1"/>
    <col min="520" max="520" width="16.28515625" style="21" customWidth="1"/>
    <col min="521" max="521" width="21.5703125" style="21" customWidth="1"/>
    <col min="522" max="522" width="9.140625" style="21"/>
    <col min="523" max="523" width="8" style="21" customWidth="1"/>
    <col min="524" max="769" width="9.140625" style="21"/>
    <col min="770" max="770" width="17.28515625" style="21" customWidth="1"/>
    <col min="771" max="771" width="4.140625" style="21" customWidth="1"/>
    <col min="772" max="772" width="9.42578125" style="21" customWidth="1"/>
    <col min="773" max="773" width="0" style="21" hidden="1" customWidth="1"/>
    <col min="774" max="774" width="18.140625" style="21" customWidth="1"/>
    <col min="775" max="775" width="35.85546875" style="21" customWidth="1"/>
    <col min="776" max="776" width="16.28515625" style="21" customWidth="1"/>
    <col min="777" max="777" width="21.5703125" style="21" customWidth="1"/>
    <col min="778" max="778" width="9.140625" style="21"/>
    <col min="779" max="779" width="8" style="21" customWidth="1"/>
    <col min="780" max="1025" width="9.140625" style="21"/>
    <col min="1026" max="1026" width="17.28515625" style="21" customWidth="1"/>
    <col min="1027" max="1027" width="4.140625" style="21" customWidth="1"/>
    <col min="1028" max="1028" width="9.42578125" style="21" customWidth="1"/>
    <col min="1029" max="1029" width="0" style="21" hidden="1" customWidth="1"/>
    <col min="1030" max="1030" width="18.140625" style="21" customWidth="1"/>
    <col min="1031" max="1031" width="35.85546875" style="21" customWidth="1"/>
    <col min="1032" max="1032" width="16.28515625" style="21" customWidth="1"/>
    <col min="1033" max="1033" width="21.5703125" style="21" customWidth="1"/>
    <col min="1034" max="1034" width="9.140625" style="21"/>
    <col min="1035" max="1035" width="8" style="21" customWidth="1"/>
    <col min="1036" max="1281" width="9.140625" style="21"/>
    <col min="1282" max="1282" width="17.28515625" style="21" customWidth="1"/>
    <col min="1283" max="1283" width="4.140625" style="21" customWidth="1"/>
    <col min="1284" max="1284" width="9.42578125" style="21" customWidth="1"/>
    <col min="1285" max="1285" width="0" style="21" hidden="1" customWidth="1"/>
    <col min="1286" max="1286" width="18.140625" style="21" customWidth="1"/>
    <col min="1287" max="1287" width="35.85546875" style="21" customWidth="1"/>
    <col min="1288" max="1288" width="16.28515625" style="21" customWidth="1"/>
    <col min="1289" max="1289" width="21.5703125" style="21" customWidth="1"/>
    <col min="1290" max="1290" width="9.140625" style="21"/>
    <col min="1291" max="1291" width="8" style="21" customWidth="1"/>
    <col min="1292" max="1537" width="9.140625" style="21"/>
    <col min="1538" max="1538" width="17.28515625" style="21" customWidth="1"/>
    <col min="1539" max="1539" width="4.140625" style="21" customWidth="1"/>
    <col min="1540" max="1540" width="9.42578125" style="21" customWidth="1"/>
    <col min="1541" max="1541" width="0" style="21" hidden="1" customWidth="1"/>
    <col min="1542" max="1542" width="18.140625" style="21" customWidth="1"/>
    <col min="1543" max="1543" width="35.85546875" style="21" customWidth="1"/>
    <col min="1544" max="1544" width="16.28515625" style="21" customWidth="1"/>
    <col min="1545" max="1545" width="21.5703125" style="21" customWidth="1"/>
    <col min="1546" max="1546" width="9.140625" style="21"/>
    <col min="1547" max="1547" width="8" style="21" customWidth="1"/>
    <col min="1548" max="1793" width="9.140625" style="21"/>
    <col min="1794" max="1794" width="17.28515625" style="21" customWidth="1"/>
    <col min="1795" max="1795" width="4.140625" style="21" customWidth="1"/>
    <col min="1796" max="1796" width="9.42578125" style="21" customWidth="1"/>
    <col min="1797" max="1797" width="0" style="21" hidden="1" customWidth="1"/>
    <col min="1798" max="1798" width="18.140625" style="21" customWidth="1"/>
    <col min="1799" max="1799" width="35.85546875" style="21" customWidth="1"/>
    <col min="1800" max="1800" width="16.28515625" style="21" customWidth="1"/>
    <col min="1801" max="1801" width="21.5703125" style="21" customWidth="1"/>
    <col min="1802" max="1802" width="9.140625" style="21"/>
    <col min="1803" max="1803" width="8" style="21" customWidth="1"/>
    <col min="1804" max="2049" width="9.140625" style="21"/>
    <col min="2050" max="2050" width="17.28515625" style="21" customWidth="1"/>
    <col min="2051" max="2051" width="4.140625" style="21" customWidth="1"/>
    <col min="2052" max="2052" width="9.42578125" style="21" customWidth="1"/>
    <col min="2053" max="2053" width="0" style="21" hidden="1" customWidth="1"/>
    <col min="2054" max="2054" width="18.140625" style="21" customWidth="1"/>
    <col min="2055" max="2055" width="35.85546875" style="21" customWidth="1"/>
    <col min="2056" max="2056" width="16.28515625" style="21" customWidth="1"/>
    <col min="2057" max="2057" width="21.5703125" style="21" customWidth="1"/>
    <col min="2058" max="2058" width="9.140625" style="21"/>
    <col min="2059" max="2059" width="8" style="21" customWidth="1"/>
    <col min="2060" max="2305" width="9.140625" style="21"/>
    <col min="2306" max="2306" width="17.28515625" style="21" customWidth="1"/>
    <col min="2307" max="2307" width="4.140625" style="21" customWidth="1"/>
    <col min="2308" max="2308" width="9.42578125" style="21" customWidth="1"/>
    <col min="2309" max="2309" width="0" style="21" hidden="1" customWidth="1"/>
    <col min="2310" max="2310" width="18.140625" style="21" customWidth="1"/>
    <col min="2311" max="2311" width="35.85546875" style="21" customWidth="1"/>
    <col min="2312" max="2312" width="16.28515625" style="21" customWidth="1"/>
    <col min="2313" max="2313" width="21.5703125" style="21" customWidth="1"/>
    <col min="2314" max="2314" width="9.140625" style="21"/>
    <col min="2315" max="2315" width="8" style="21" customWidth="1"/>
    <col min="2316" max="2561" width="9.140625" style="21"/>
    <col min="2562" max="2562" width="17.28515625" style="21" customWidth="1"/>
    <col min="2563" max="2563" width="4.140625" style="21" customWidth="1"/>
    <col min="2564" max="2564" width="9.42578125" style="21" customWidth="1"/>
    <col min="2565" max="2565" width="0" style="21" hidden="1" customWidth="1"/>
    <col min="2566" max="2566" width="18.140625" style="21" customWidth="1"/>
    <col min="2567" max="2567" width="35.85546875" style="21" customWidth="1"/>
    <col min="2568" max="2568" width="16.28515625" style="21" customWidth="1"/>
    <col min="2569" max="2569" width="21.5703125" style="21" customWidth="1"/>
    <col min="2570" max="2570" width="9.140625" style="21"/>
    <col min="2571" max="2571" width="8" style="21" customWidth="1"/>
    <col min="2572" max="2817" width="9.140625" style="21"/>
    <col min="2818" max="2818" width="17.28515625" style="21" customWidth="1"/>
    <col min="2819" max="2819" width="4.140625" style="21" customWidth="1"/>
    <col min="2820" max="2820" width="9.42578125" style="21" customWidth="1"/>
    <col min="2821" max="2821" width="0" style="21" hidden="1" customWidth="1"/>
    <col min="2822" max="2822" width="18.140625" style="21" customWidth="1"/>
    <col min="2823" max="2823" width="35.85546875" style="21" customWidth="1"/>
    <col min="2824" max="2824" width="16.28515625" style="21" customWidth="1"/>
    <col min="2825" max="2825" width="21.5703125" style="21" customWidth="1"/>
    <col min="2826" max="2826" width="9.140625" style="21"/>
    <col min="2827" max="2827" width="8" style="21" customWidth="1"/>
    <col min="2828" max="3073" width="9.140625" style="21"/>
    <col min="3074" max="3074" width="17.28515625" style="21" customWidth="1"/>
    <col min="3075" max="3075" width="4.140625" style="21" customWidth="1"/>
    <col min="3076" max="3076" width="9.42578125" style="21" customWidth="1"/>
    <col min="3077" max="3077" width="0" style="21" hidden="1" customWidth="1"/>
    <col min="3078" max="3078" width="18.140625" style="21" customWidth="1"/>
    <col min="3079" max="3079" width="35.85546875" style="21" customWidth="1"/>
    <col min="3080" max="3080" width="16.28515625" style="21" customWidth="1"/>
    <col min="3081" max="3081" width="21.5703125" style="21" customWidth="1"/>
    <col min="3082" max="3082" width="9.140625" style="21"/>
    <col min="3083" max="3083" width="8" style="21" customWidth="1"/>
    <col min="3084" max="3329" width="9.140625" style="21"/>
    <col min="3330" max="3330" width="17.28515625" style="21" customWidth="1"/>
    <col min="3331" max="3331" width="4.140625" style="21" customWidth="1"/>
    <col min="3332" max="3332" width="9.42578125" style="21" customWidth="1"/>
    <col min="3333" max="3333" width="0" style="21" hidden="1" customWidth="1"/>
    <col min="3334" max="3334" width="18.140625" style="21" customWidth="1"/>
    <col min="3335" max="3335" width="35.85546875" style="21" customWidth="1"/>
    <col min="3336" max="3336" width="16.28515625" style="21" customWidth="1"/>
    <col min="3337" max="3337" width="21.5703125" style="21" customWidth="1"/>
    <col min="3338" max="3338" width="9.140625" style="21"/>
    <col min="3339" max="3339" width="8" style="21" customWidth="1"/>
    <col min="3340" max="3585" width="9.140625" style="21"/>
    <col min="3586" max="3586" width="17.28515625" style="21" customWidth="1"/>
    <col min="3587" max="3587" width="4.140625" style="21" customWidth="1"/>
    <col min="3588" max="3588" width="9.42578125" style="21" customWidth="1"/>
    <col min="3589" max="3589" width="0" style="21" hidden="1" customWidth="1"/>
    <col min="3590" max="3590" width="18.140625" style="21" customWidth="1"/>
    <col min="3591" max="3591" width="35.85546875" style="21" customWidth="1"/>
    <col min="3592" max="3592" width="16.28515625" style="21" customWidth="1"/>
    <col min="3593" max="3593" width="21.5703125" style="21" customWidth="1"/>
    <col min="3594" max="3594" width="9.140625" style="21"/>
    <col min="3595" max="3595" width="8" style="21" customWidth="1"/>
    <col min="3596" max="3841" width="9.140625" style="21"/>
    <col min="3842" max="3842" width="17.28515625" style="21" customWidth="1"/>
    <col min="3843" max="3843" width="4.140625" style="21" customWidth="1"/>
    <col min="3844" max="3844" width="9.42578125" style="21" customWidth="1"/>
    <col min="3845" max="3845" width="0" style="21" hidden="1" customWidth="1"/>
    <col min="3846" max="3846" width="18.140625" style="21" customWidth="1"/>
    <col min="3847" max="3847" width="35.85546875" style="21" customWidth="1"/>
    <col min="3848" max="3848" width="16.28515625" style="21" customWidth="1"/>
    <col min="3849" max="3849" width="21.5703125" style="21" customWidth="1"/>
    <col min="3850" max="3850" width="9.140625" style="21"/>
    <col min="3851" max="3851" width="8" style="21" customWidth="1"/>
    <col min="3852" max="4097" width="9.140625" style="21"/>
    <col min="4098" max="4098" width="17.28515625" style="21" customWidth="1"/>
    <col min="4099" max="4099" width="4.140625" style="21" customWidth="1"/>
    <col min="4100" max="4100" width="9.42578125" style="21" customWidth="1"/>
    <col min="4101" max="4101" width="0" style="21" hidden="1" customWidth="1"/>
    <col min="4102" max="4102" width="18.140625" style="21" customWidth="1"/>
    <col min="4103" max="4103" width="35.85546875" style="21" customWidth="1"/>
    <col min="4104" max="4104" width="16.28515625" style="21" customWidth="1"/>
    <col min="4105" max="4105" width="21.5703125" style="21" customWidth="1"/>
    <col min="4106" max="4106" width="9.140625" style="21"/>
    <col min="4107" max="4107" width="8" style="21" customWidth="1"/>
    <col min="4108" max="4353" width="9.140625" style="21"/>
    <col min="4354" max="4354" width="17.28515625" style="21" customWidth="1"/>
    <col min="4355" max="4355" width="4.140625" style="21" customWidth="1"/>
    <col min="4356" max="4356" width="9.42578125" style="21" customWidth="1"/>
    <col min="4357" max="4357" width="0" style="21" hidden="1" customWidth="1"/>
    <col min="4358" max="4358" width="18.140625" style="21" customWidth="1"/>
    <col min="4359" max="4359" width="35.85546875" style="21" customWidth="1"/>
    <col min="4360" max="4360" width="16.28515625" style="21" customWidth="1"/>
    <col min="4361" max="4361" width="21.5703125" style="21" customWidth="1"/>
    <col min="4362" max="4362" width="9.140625" style="21"/>
    <col min="4363" max="4363" width="8" style="21" customWidth="1"/>
    <col min="4364" max="4609" width="9.140625" style="21"/>
    <col min="4610" max="4610" width="17.28515625" style="21" customWidth="1"/>
    <col min="4611" max="4611" width="4.140625" style="21" customWidth="1"/>
    <col min="4612" max="4612" width="9.42578125" style="21" customWidth="1"/>
    <col min="4613" max="4613" width="0" style="21" hidden="1" customWidth="1"/>
    <col min="4614" max="4614" width="18.140625" style="21" customWidth="1"/>
    <col min="4615" max="4615" width="35.85546875" style="21" customWidth="1"/>
    <col min="4616" max="4616" width="16.28515625" style="21" customWidth="1"/>
    <col min="4617" max="4617" width="21.5703125" style="21" customWidth="1"/>
    <col min="4618" max="4618" width="9.140625" style="21"/>
    <col min="4619" max="4619" width="8" style="21" customWidth="1"/>
    <col min="4620" max="4865" width="9.140625" style="21"/>
    <col min="4866" max="4866" width="17.28515625" style="21" customWidth="1"/>
    <col min="4867" max="4867" width="4.140625" style="21" customWidth="1"/>
    <col min="4868" max="4868" width="9.42578125" style="21" customWidth="1"/>
    <col min="4869" max="4869" width="0" style="21" hidden="1" customWidth="1"/>
    <col min="4870" max="4870" width="18.140625" style="21" customWidth="1"/>
    <col min="4871" max="4871" width="35.85546875" style="21" customWidth="1"/>
    <col min="4872" max="4872" width="16.28515625" style="21" customWidth="1"/>
    <col min="4873" max="4873" width="21.5703125" style="21" customWidth="1"/>
    <col min="4874" max="4874" width="9.140625" style="21"/>
    <col min="4875" max="4875" width="8" style="21" customWidth="1"/>
    <col min="4876" max="5121" width="9.140625" style="21"/>
    <col min="5122" max="5122" width="17.28515625" style="21" customWidth="1"/>
    <col min="5123" max="5123" width="4.140625" style="21" customWidth="1"/>
    <col min="5124" max="5124" width="9.42578125" style="21" customWidth="1"/>
    <col min="5125" max="5125" width="0" style="21" hidden="1" customWidth="1"/>
    <col min="5126" max="5126" width="18.140625" style="21" customWidth="1"/>
    <col min="5127" max="5127" width="35.85546875" style="21" customWidth="1"/>
    <col min="5128" max="5128" width="16.28515625" style="21" customWidth="1"/>
    <col min="5129" max="5129" width="21.5703125" style="21" customWidth="1"/>
    <col min="5130" max="5130" width="9.140625" style="21"/>
    <col min="5131" max="5131" width="8" style="21" customWidth="1"/>
    <col min="5132" max="5377" width="9.140625" style="21"/>
    <col min="5378" max="5378" width="17.28515625" style="21" customWidth="1"/>
    <col min="5379" max="5379" width="4.140625" style="21" customWidth="1"/>
    <col min="5380" max="5380" width="9.42578125" style="21" customWidth="1"/>
    <col min="5381" max="5381" width="0" style="21" hidden="1" customWidth="1"/>
    <col min="5382" max="5382" width="18.140625" style="21" customWidth="1"/>
    <col min="5383" max="5383" width="35.85546875" style="21" customWidth="1"/>
    <col min="5384" max="5384" width="16.28515625" style="21" customWidth="1"/>
    <col min="5385" max="5385" width="21.5703125" style="21" customWidth="1"/>
    <col min="5386" max="5386" width="9.140625" style="21"/>
    <col min="5387" max="5387" width="8" style="21" customWidth="1"/>
    <col min="5388" max="5633" width="9.140625" style="21"/>
    <col min="5634" max="5634" width="17.28515625" style="21" customWidth="1"/>
    <col min="5635" max="5635" width="4.140625" style="21" customWidth="1"/>
    <col min="5636" max="5636" width="9.42578125" style="21" customWidth="1"/>
    <col min="5637" max="5637" width="0" style="21" hidden="1" customWidth="1"/>
    <col min="5638" max="5638" width="18.140625" style="21" customWidth="1"/>
    <col min="5639" max="5639" width="35.85546875" style="21" customWidth="1"/>
    <col min="5640" max="5640" width="16.28515625" style="21" customWidth="1"/>
    <col min="5641" max="5641" width="21.5703125" style="21" customWidth="1"/>
    <col min="5642" max="5642" width="9.140625" style="21"/>
    <col min="5643" max="5643" width="8" style="21" customWidth="1"/>
    <col min="5644" max="5889" width="9.140625" style="21"/>
    <col min="5890" max="5890" width="17.28515625" style="21" customWidth="1"/>
    <col min="5891" max="5891" width="4.140625" style="21" customWidth="1"/>
    <col min="5892" max="5892" width="9.42578125" style="21" customWidth="1"/>
    <col min="5893" max="5893" width="0" style="21" hidden="1" customWidth="1"/>
    <col min="5894" max="5894" width="18.140625" style="21" customWidth="1"/>
    <col min="5895" max="5895" width="35.85546875" style="21" customWidth="1"/>
    <col min="5896" max="5896" width="16.28515625" style="21" customWidth="1"/>
    <col min="5897" max="5897" width="21.5703125" style="21" customWidth="1"/>
    <col min="5898" max="5898" width="9.140625" style="21"/>
    <col min="5899" max="5899" width="8" style="21" customWidth="1"/>
    <col min="5900" max="6145" width="9.140625" style="21"/>
    <col min="6146" max="6146" width="17.28515625" style="21" customWidth="1"/>
    <col min="6147" max="6147" width="4.140625" style="21" customWidth="1"/>
    <col min="6148" max="6148" width="9.42578125" style="21" customWidth="1"/>
    <col min="6149" max="6149" width="0" style="21" hidden="1" customWidth="1"/>
    <col min="6150" max="6150" width="18.140625" style="21" customWidth="1"/>
    <col min="6151" max="6151" width="35.85546875" style="21" customWidth="1"/>
    <col min="6152" max="6152" width="16.28515625" style="21" customWidth="1"/>
    <col min="6153" max="6153" width="21.5703125" style="21" customWidth="1"/>
    <col min="6154" max="6154" width="9.140625" style="21"/>
    <col min="6155" max="6155" width="8" style="21" customWidth="1"/>
    <col min="6156" max="6401" width="9.140625" style="21"/>
    <col min="6402" max="6402" width="17.28515625" style="21" customWidth="1"/>
    <col min="6403" max="6403" width="4.140625" style="21" customWidth="1"/>
    <col min="6404" max="6404" width="9.42578125" style="21" customWidth="1"/>
    <col min="6405" max="6405" width="0" style="21" hidden="1" customWidth="1"/>
    <col min="6406" max="6406" width="18.140625" style="21" customWidth="1"/>
    <col min="6407" max="6407" width="35.85546875" style="21" customWidth="1"/>
    <col min="6408" max="6408" width="16.28515625" style="21" customWidth="1"/>
    <col min="6409" max="6409" width="21.5703125" style="21" customWidth="1"/>
    <col min="6410" max="6410" width="9.140625" style="21"/>
    <col min="6411" max="6411" width="8" style="21" customWidth="1"/>
    <col min="6412" max="6657" width="9.140625" style="21"/>
    <col min="6658" max="6658" width="17.28515625" style="21" customWidth="1"/>
    <col min="6659" max="6659" width="4.140625" style="21" customWidth="1"/>
    <col min="6660" max="6660" width="9.42578125" style="21" customWidth="1"/>
    <col min="6661" max="6661" width="0" style="21" hidden="1" customWidth="1"/>
    <col min="6662" max="6662" width="18.140625" style="21" customWidth="1"/>
    <col min="6663" max="6663" width="35.85546875" style="21" customWidth="1"/>
    <col min="6664" max="6664" width="16.28515625" style="21" customWidth="1"/>
    <col min="6665" max="6665" width="21.5703125" style="21" customWidth="1"/>
    <col min="6666" max="6666" width="9.140625" style="21"/>
    <col min="6667" max="6667" width="8" style="21" customWidth="1"/>
    <col min="6668" max="6913" width="9.140625" style="21"/>
    <col min="6914" max="6914" width="17.28515625" style="21" customWidth="1"/>
    <col min="6915" max="6915" width="4.140625" style="21" customWidth="1"/>
    <col min="6916" max="6916" width="9.42578125" style="21" customWidth="1"/>
    <col min="6917" max="6917" width="0" style="21" hidden="1" customWidth="1"/>
    <col min="6918" max="6918" width="18.140625" style="21" customWidth="1"/>
    <col min="6919" max="6919" width="35.85546875" style="21" customWidth="1"/>
    <col min="6920" max="6920" width="16.28515625" style="21" customWidth="1"/>
    <col min="6921" max="6921" width="21.5703125" style="21" customWidth="1"/>
    <col min="6922" max="6922" width="9.140625" style="21"/>
    <col min="6923" max="6923" width="8" style="21" customWidth="1"/>
    <col min="6924" max="7169" width="9.140625" style="21"/>
    <col min="7170" max="7170" width="17.28515625" style="21" customWidth="1"/>
    <col min="7171" max="7171" width="4.140625" style="21" customWidth="1"/>
    <col min="7172" max="7172" width="9.42578125" style="21" customWidth="1"/>
    <col min="7173" max="7173" width="0" style="21" hidden="1" customWidth="1"/>
    <col min="7174" max="7174" width="18.140625" style="21" customWidth="1"/>
    <col min="7175" max="7175" width="35.85546875" style="21" customWidth="1"/>
    <col min="7176" max="7176" width="16.28515625" style="21" customWidth="1"/>
    <col min="7177" max="7177" width="21.5703125" style="21" customWidth="1"/>
    <col min="7178" max="7178" width="9.140625" style="21"/>
    <col min="7179" max="7179" width="8" style="21" customWidth="1"/>
    <col min="7180" max="7425" width="9.140625" style="21"/>
    <col min="7426" max="7426" width="17.28515625" style="21" customWidth="1"/>
    <col min="7427" max="7427" width="4.140625" style="21" customWidth="1"/>
    <col min="7428" max="7428" width="9.42578125" style="21" customWidth="1"/>
    <col min="7429" max="7429" width="0" style="21" hidden="1" customWidth="1"/>
    <col min="7430" max="7430" width="18.140625" style="21" customWidth="1"/>
    <col min="7431" max="7431" width="35.85546875" style="21" customWidth="1"/>
    <col min="7432" max="7432" width="16.28515625" style="21" customWidth="1"/>
    <col min="7433" max="7433" width="21.5703125" style="21" customWidth="1"/>
    <col min="7434" max="7434" width="9.140625" style="21"/>
    <col min="7435" max="7435" width="8" style="21" customWidth="1"/>
    <col min="7436" max="7681" width="9.140625" style="21"/>
    <col min="7682" max="7682" width="17.28515625" style="21" customWidth="1"/>
    <col min="7683" max="7683" width="4.140625" style="21" customWidth="1"/>
    <col min="7684" max="7684" width="9.42578125" style="21" customWidth="1"/>
    <col min="7685" max="7685" width="0" style="21" hidden="1" customWidth="1"/>
    <col min="7686" max="7686" width="18.140625" style="21" customWidth="1"/>
    <col min="7687" max="7687" width="35.85546875" style="21" customWidth="1"/>
    <col min="7688" max="7688" width="16.28515625" style="21" customWidth="1"/>
    <col min="7689" max="7689" width="21.5703125" style="21" customWidth="1"/>
    <col min="7690" max="7690" width="9.140625" style="21"/>
    <col min="7691" max="7691" width="8" style="21" customWidth="1"/>
    <col min="7692" max="7937" width="9.140625" style="21"/>
    <col min="7938" max="7938" width="17.28515625" style="21" customWidth="1"/>
    <col min="7939" max="7939" width="4.140625" style="21" customWidth="1"/>
    <col min="7940" max="7940" width="9.42578125" style="21" customWidth="1"/>
    <col min="7941" max="7941" width="0" style="21" hidden="1" customWidth="1"/>
    <col min="7942" max="7942" width="18.140625" style="21" customWidth="1"/>
    <col min="7943" max="7943" width="35.85546875" style="21" customWidth="1"/>
    <col min="7944" max="7944" width="16.28515625" style="21" customWidth="1"/>
    <col min="7945" max="7945" width="21.5703125" style="21" customWidth="1"/>
    <col min="7946" max="7946" width="9.140625" style="21"/>
    <col min="7947" max="7947" width="8" style="21" customWidth="1"/>
    <col min="7948" max="8193" width="9.140625" style="21"/>
    <col min="8194" max="8194" width="17.28515625" style="21" customWidth="1"/>
    <col min="8195" max="8195" width="4.140625" style="21" customWidth="1"/>
    <col min="8196" max="8196" width="9.42578125" style="21" customWidth="1"/>
    <col min="8197" max="8197" width="0" style="21" hidden="1" customWidth="1"/>
    <col min="8198" max="8198" width="18.140625" style="21" customWidth="1"/>
    <col min="8199" max="8199" width="35.85546875" style="21" customWidth="1"/>
    <col min="8200" max="8200" width="16.28515625" style="21" customWidth="1"/>
    <col min="8201" max="8201" width="21.5703125" style="21" customWidth="1"/>
    <col min="8202" max="8202" width="9.140625" style="21"/>
    <col min="8203" max="8203" width="8" style="21" customWidth="1"/>
    <col min="8204" max="8449" width="9.140625" style="21"/>
    <col min="8450" max="8450" width="17.28515625" style="21" customWidth="1"/>
    <col min="8451" max="8451" width="4.140625" style="21" customWidth="1"/>
    <col min="8452" max="8452" width="9.42578125" style="21" customWidth="1"/>
    <col min="8453" max="8453" width="0" style="21" hidden="1" customWidth="1"/>
    <col min="8454" max="8454" width="18.140625" style="21" customWidth="1"/>
    <col min="8455" max="8455" width="35.85546875" style="21" customWidth="1"/>
    <col min="8456" max="8456" width="16.28515625" style="21" customWidth="1"/>
    <col min="8457" max="8457" width="21.5703125" style="21" customWidth="1"/>
    <col min="8458" max="8458" width="9.140625" style="21"/>
    <col min="8459" max="8459" width="8" style="21" customWidth="1"/>
    <col min="8460" max="8705" width="9.140625" style="21"/>
    <col min="8706" max="8706" width="17.28515625" style="21" customWidth="1"/>
    <col min="8707" max="8707" width="4.140625" style="21" customWidth="1"/>
    <col min="8708" max="8708" width="9.42578125" style="21" customWidth="1"/>
    <col min="8709" max="8709" width="0" style="21" hidden="1" customWidth="1"/>
    <col min="8710" max="8710" width="18.140625" style="21" customWidth="1"/>
    <col min="8711" max="8711" width="35.85546875" style="21" customWidth="1"/>
    <col min="8712" max="8712" width="16.28515625" style="21" customWidth="1"/>
    <col min="8713" max="8713" width="21.5703125" style="21" customWidth="1"/>
    <col min="8714" max="8714" width="9.140625" style="21"/>
    <col min="8715" max="8715" width="8" style="21" customWidth="1"/>
    <col min="8716" max="8961" width="9.140625" style="21"/>
    <col min="8962" max="8962" width="17.28515625" style="21" customWidth="1"/>
    <col min="8963" max="8963" width="4.140625" style="21" customWidth="1"/>
    <col min="8964" max="8964" width="9.42578125" style="21" customWidth="1"/>
    <col min="8965" max="8965" width="0" style="21" hidden="1" customWidth="1"/>
    <col min="8966" max="8966" width="18.140625" style="21" customWidth="1"/>
    <col min="8967" max="8967" width="35.85546875" style="21" customWidth="1"/>
    <col min="8968" max="8968" width="16.28515625" style="21" customWidth="1"/>
    <col min="8969" max="8969" width="21.5703125" style="21" customWidth="1"/>
    <col min="8970" max="8970" width="9.140625" style="21"/>
    <col min="8971" max="8971" width="8" style="21" customWidth="1"/>
    <col min="8972" max="9217" width="9.140625" style="21"/>
    <col min="9218" max="9218" width="17.28515625" style="21" customWidth="1"/>
    <col min="9219" max="9219" width="4.140625" style="21" customWidth="1"/>
    <col min="9220" max="9220" width="9.42578125" style="21" customWidth="1"/>
    <col min="9221" max="9221" width="0" style="21" hidden="1" customWidth="1"/>
    <col min="9222" max="9222" width="18.140625" style="21" customWidth="1"/>
    <col min="9223" max="9223" width="35.85546875" style="21" customWidth="1"/>
    <col min="9224" max="9224" width="16.28515625" style="21" customWidth="1"/>
    <col min="9225" max="9225" width="21.5703125" style="21" customWidth="1"/>
    <col min="9226" max="9226" width="9.140625" style="21"/>
    <col min="9227" max="9227" width="8" style="21" customWidth="1"/>
    <col min="9228" max="9473" width="9.140625" style="21"/>
    <col min="9474" max="9474" width="17.28515625" style="21" customWidth="1"/>
    <col min="9475" max="9475" width="4.140625" style="21" customWidth="1"/>
    <col min="9476" max="9476" width="9.42578125" style="21" customWidth="1"/>
    <col min="9477" max="9477" width="0" style="21" hidden="1" customWidth="1"/>
    <col min="9478" max="9478" width="18.140625" style="21" customWidth="1"/>
    <col min="9479" max="9479" width="35.85546875" style="21" customWidth="1"/>
    <col min="9480" max="9480" width="16.28515625" style="21" customWidth="1"/>
    <col min="9481" max="9481" width="21.5703125" style="21" customWidth="1"/>
    <col min="9482" max="9482" width="9.140625" style="21"/>
    <col min="9483" max="9483" width="8" style="21" customWidth="1"/>
    <col min="9484" max="9729" width="9.140625" style="21"/>
    <col min="9730" max="9730" width="17.28515625" style="21" customWidth="1"/>
    <col min="9731" max="9731" width="4.140625" style="21" customWidth="1"/>
    <col min="9732" max="9732" width="9.42578125" style="21" customWidth="1"/>
    <col min="9733" max="9733" width="0" style="21" hidden="1" customWidth="1"/>
    <col min="9734" max="9734" width="18.140625" style="21" customWidth="1"/>
    <col min="9735" max="9735" width="35.85546875" style="21" customWidth="1"/>
    <col min="9736" max="9736" width="16.28515625" style="21" customWidth="1"/>
    <col min="9737" max="9737" width="21.5703125" style="21" customWidth="1"/>
    <col min="9738" max="9738" width="9.140625" style="21"/>
    <col min="9739" max="9739" width="8" style="21" customWidth="1"/>
    <col min="9740" max="9985" width="9.140625" style="21"/>
    <col min="9986" max="9986" width="17.28515625" style="21" customWidth="1"/>
    <col min="9987" max="9987" width="4.140625" style="21" customWidth="1"/>
    <col min="9988" max="9988" width="9.42578125" style="21" customWidth="1"/>
    <col min="9989" max="9989" width="0" style="21" hidden="1" customWidth="1"/>
    <col min="9990" max="9990" width="18.140625" style="21" customWidth="1"/>
    <col min="9991" max="9991" width="35.85546875" style="21" customWidth="1"/>
    <col min="9992" max="9992" width="16.28515625" style="21" customWidth="1"/>
    <col min="9993" max="9993" width="21.5703125" style="21" customWidth="1"/>
    <col min="9994" max="9994" width="9.140625" style="21"/>
    <col min="9995" max="9995" width="8" style="21" customWidth="1"/>
    <col min="9996" max="10241" width="9.140625" style="21"/>
    <col min="10242" max="10242" width="17.28515625" style="21" customWidth="1"/>
    <col min="10243" max="10243" width="4.140625" style="21" customWidth="1"/>
    <col min="10244" max="10244" width="9.42578125" style="21" customWidth="1"/>
    <col min="10245" max="10245" width="0" style="21" hidden="1" customWidth="1"/>
    <col min="10246" max="10246" width="18.140625" style="21" customWidth="1"/>
    <col min="10247" max="10247" width="35.85546875" style="21" customWidth="1"/>
    <col min="10248" max="10248" width="16.28515625" style="21" customWidth="1"/>
    <col min="10249" max="10249" width="21.5703125" style="21" customWidth="1"/>
    <col min="10250" max="10250" width="9.140625" style="21"/>
    <col min="10251" max="10251" width="8" style="21" customWidth="1"/>
    <col min="10252" max="10497" width="9.140625" style="21"/>
    <col min="10498" max="10498" width="17.28515625" style="21" customWidth="1"/>
    <col min="10499" max="10499" width="4.140625" style="21" customWidth="1"/>
    <col min="10500" max="10500" width="9.42578125" style="21" customWidth="1"/>
    <col min="10501" max="10501" width="0" style="21" hidden="1" customWidth="1"/>
    <col min="10502" max="10502" width="18.140625" style="21" customWidth="1"/>
    <col min="10503" max="10503" width="35.85546875" style="21" customWidth="1"/>
    <col min="10504" max="10504" width="16.28515625" style="21" customWidth="1"/>
    <col min="10505" max="10505" width="21.5703125" style="21" customWidth="1"/>
    <col min="10506" max="10506" width="9.140625" style="21"/>
    <col min="10507" max="10507" width="8" style="21" customWidth="1"/>
    <col min="10508" max="10753" width="9.140625" style="21"/>
    <col min="10754" max="10754" width="17.28515625" style="21" customWidth="1"/>
    <col min="10755" max="10755" width="4.140625" style="21" customWidth="1"/>
    <col min="10756" max="10756" width="9.42578125" style="21" customWidth="1"/>
    <col min="10757" max="10757" width="0" style="21" hidden="1" customWidth="1"/>
    <col min="10758" max="10758" width="18.140625" style="21" customWidth="1"/>
    <col min="10759" max="10759" width="35.85546875" style="21" customWidth="1"/>
    <col min="10760" max="10760" width="16.28515625" style="21" customWidth="1"/>
    <col min="10761" max="10761" width="21.5703125" style="21" customWidth="1"/>
    <col min="10762" max="10762" width="9.140625" style="21"/>
    <col min="10763" max="10763" width="8" style="21" customWidth="1"/>
    <col min="10764" max="11009" width="9.140625" style="21"/>
    <col min="11010" max="11010" width="17.28515625" style="21" customWidth="1"/>
    <col min="11011" max="11011" width="4.140625" style="21" customWidth="1"/>
    <col min="11012" max="11012" width="9.42578125" style="21" customWidth="1"/>
    <col min="11013" max="11013" width="0" style="21" hidden="1" customWidth="1"/>
    <col min="11014" max="11014" width="18.140625" style="21" customWidth="1"/>
    <col min="11015" max="11015" width="35.85546875" style="21" customWidth="1"/>
    <col min="11016" max="11016" width="16.28515625" style="21" customWidth="1"/>
    <col min="11017" max="11017" width="21.5703125" style="21" customWidth="1"/>
    <col min="11018" max="11018" width="9.140625" style="21"/>
    <col min="11019" max="11019" width="8" style="21" customWidth="1"/>
    <col min="11020" max="11265" width="9.140625" style="21"/>
    <col min="11266" max="11266" width="17.28515625" style="21" customWidth="1"/>
    <col min="11267" max="11267" width="4.140625" style="21" customWidth="1"/>
    <col min="11268" max="11268" width="9.42578125" style="21" customWidth="1"/>
    <col min="11269" max="11269" width="0" style="21" hidden="1" customWidth="1"/>
    <col min="11270" max="11270" width="18.140625" style="21" customWidth="1"/>
    <col min="11271" max="11271" width="35.85546875" style="21" customWidth="1"/>
    <col min="11272" max="11272" width="16.28515625" style="21" customWidth="1"/>
    <col min="11273" max="11273" width="21.5703125" style="21" customWidth="1"/>
    <col min="11274" max="11274" width="9.140625" style="21"/>
    <col min="11275" max="11275" width="8" style="21" customWidth="1"/>
    <col min="11276" max="11521" width="9.140625" style="21"/>
    <col min="11522" max="11522" width="17.28515625" style="21" customWidth="1"/>
    <col min="11523" max="11523" width="4.140625" style="21" customWidth="1"/>
    <col min="11524" max="11524" width="9.42578125" style="21" customWidth="1"/>
    <col min="11525" max="11525" width="0" style="21" hidden="1" customWidth="1"/>
    <col min="11526" max="11526" width="18.140625" style="21" customWidth="1"/>
    <col min="11527" max="11527" width="35.85546875" style="21" customWidth="1"/>
    <col min="11528" max="11528" width="16.28515625" style="21" customWidth="1"/>
    <col min="11529" max="11529" width="21.5703125" style="21" customWidth="1"/>
    <col min="11530" max="11530" width="9.140625" style="21"/>
    <col min="11531" max="11531" width="8" style="21" customWidth="1"/>
    <col min="11532" max="11777" width="9.140625" style="21"/>
    <col min="11778" max="11778" width="17.28515625" style="21" customWidth="1"/>
    <col min="11779" max="11779" width="4.140625" style="21" customWidth="1"/>
    <col min="11780" max="11780" width="9.42578125" style="21" customWidth="1"/>
    <col min="11781" max="11781" width="0" style="21" hidden="1" customWidth="1"/>
    <col min="11782" max="11782" width="18.140625" style="21" customWidth="1"/>
    <col min="11783" max="11783" width="35.85546875" style="21" customWidth="1"/>
    <col min="11784" max="11784" width="16.28515625" style="21" customWidth="1"/>
    <col min="11785" max="11785" width="21.5703125" style="21" customWidth="1"/>
    <col min="11786" max="11786" width="9.140625" style="21"/>
    <col min="11787" max="11787" width="8" style="21" customWidth="1"/>
    <col min="11788" max="12033" width="9.140625" style="21"/>
    <col min="12034" max="12034" width="17.28515625" style="21" customWidth="1"/>
    <col min="12035" max="12035" width="4.140625" style="21" customWidth="1"/>
    <col min="12036" max="12036" width="9.42578125" style="21" customWidth="1"/>
    <col min="12037" max="12037" width="0" style="21" hidden="1" customWidth="1"/>
    <col min="12038" max="12038" width="18.140625" style="21" customWidth="1"/>
    <col min="12039" max="12039" width="35.85546875" style="21" customWidth="1"/>
    <col min="12040" max="12040" width="16.28515625" style="21" customWidth="1"/>
    <col min="12041" max="12041" width="21.5703125" style="21" customWidth="1"/>
    <col min="12042" max="12042" width="9.140625" style="21"/>
    <col min="12043" max="12043" width="8" style="21" customWidth="1"/>
    <col min="12044" max="12289" width="9.140625" style="21"/>
    <col min="12290" max="12290" width="17.28515625" style="21" customWidth="1"/>
    <col min="12291" max="12291" width="4.140625" style="21" customWidth="1"/>
    <col min="12292" max="12292" width="9.42578125" style="21" customWidth="1"/>
    <col min="12293" max="12293" width="0" style="21" hidden="1" customWidth="1"/>
    <col min="12294" max="12294" width="18.140625" style="21" customWidth="1"/>
    <col min="12295" max="12295" width="35.85546875" style="21" customWidth="1"/>
    <col min="12296" max="12296" width="16.28515625" style="21" customWidth="1"/>
    <col min="12297" max="12297" width="21.5703125" style="21" customWidth="1"/>
    <col min="12298" max="12298" width="9.140625" style="21"/>
    <col min="12299" max="12299" width="8" style="21" customWidth="1"/>
    <col min="12300" max="12545" width="9.140625" style="21"/>
    <col min="12546" max="12546" width="17.28515625" style="21" customWidth="1"/>
    <col min="12547" max="12547" width="4.140625" style="21" customWidth="1"/>
    <col min="12548" max="12548" width="9.42578125" style="21" customWidth="1"/>
    <col min="12549" max="12549" width="0" style="21" hidden="1" customWidth="1"/>
    <col min="12550" max="12550" width="18.140625" style="21" customWidth="1"/>
    <col min="12551" max="12551" width="35.85546875" style="21" customWidth="1"/>
    <col min="12552" max="12552" width="16.28515625" style="21" customWidth="1"/>
    <col min="12553" max="12553" width="21.5703125" style="21" customWidth="1"/>
    <col min="12554" max="12554" width="9.140625" style="21"/>
    <col min="12555" max="12555" width="8" style="21" customWidth="1"/>
    <col min="12556" max="12801" width="9.140625" style="21"/>
    <col min="12802" max="12802" width="17.28515625" style="21" customWidth="1"/>
    <col min="12803" max="12803" width="4.140625" style="21" customWidth="1"/>
    <col min="12804" max="12804" width="9.42578125" style="21" customWidth="1"/>
    <col min="12805" max="12805" width="0" style="21" hidden="1" customWidth="1"/>
    <col min="12806" max="12806" width="18.140625" style="21" customWidth="1"/>
    <col min="12807" max="12807" width="35.85546875" style="21" customWidth="1"/>
    <col min="12808" max="12808" width="16.28515625" style="21" customWidth="1"/>
    <col min="12809" max="12809" width="21.5703125" style="21" customWidth="1"/>
    <col min="12810" max="12810" width="9.140625" style="21"/>
    <col min="12811" max="12811" width="8" style="21" customWidth="1"/>
    <col min="12812" max="13057" width="9.140625" style="21"/>
    <col min="13058" max="13058" width="17.28515625" style="21" customWidth="1"/>
    <col min="13059" max="13059" width="4.140625" style="21" customWidth="1"/>
    <col min="13060" max="13060" width="9.42578125" style="21" customWidth="1"/>
    <col min="13061" max="13061" width="0" style="21" hidden="1" customWidth="1"/>
    <col min="13062" max="13062" width="18.140625" style="21" customWidth="1"/>
    <col min="13063" max="13063" width="35.85546875" style="21" customWidth="1"/>
    <col min="13064" max="13064" width="16.28515625" style="21" customWidth="1"/>
    <col min="13065" max="13065" width="21.5703125" style="21" customWidth="1"/>
    <col min="13066" max="13066" width="9.140625" style="21"/>
    <col min="13067" max="13067" width="8" style="21" customWidth="1"/>
    <col min="13068" max="13313" width="9.140625" style="21"/>
    <col min="13314" max="13314" width="17.28515625" style="21" customWidth="1"/>
    <col min="13315" max="13315" width="4.140625" style="21" customWidth="1"/>
    <col min="13316" max="13316" width="9.42578125" style="21" customWidth="1"/>
    <col min="13317" max="13317" width="0" style="21" hidden="1" customWidth="1"/>
    <col min="13318" max="13318" width="18.140625" style="21" customWidth="1"/>
    <col min="13319" max="13319" width="35.85546875" style="21" customWidth="1"/>
    <col min="13320" max="13320" width="16.28515625" style="21" customWidth="1"/>
    <col min="13321" max="13321" width="21.5703125" style="21" customWidth="1"/>
    <col min="13322" max="13322" width="9.140625" style="21"/>
    <col min="13323" max="13323" width="8" style="21" customWidth="1"/>
    <col min="13324" max="13569" width="9.140625" style="21"/>
    <col min="13570" max="13570" width="17.28515625" style="21" customWidth="1"/>
    <col min="13571" max="13571" width="4.140625" style="21" customWidth="1"/>
    <col min="13572" max="13572" width="9.42578125" style="21" customWidth="1"/>
    <col min="13573" max="13573" width="0" style="21" hidden="1" customWidth="1"/>
    <col min="13574" max="13574" width="18.140625" style="21" customWidth="1"/>
    <col min="13575" max="13575" width="35.85546875" style="21" customWidth="1"/>
    <col min="13576" max="13576" width="16.28515625" style="21" customWidth="1"/>
    <col min="13577" max="13577" width="21.5703125" style="21" customWidth="1"/>
    <col min="13578" max="13578" width="9.140625" style="21"/>
    <col min="13579" max="13579" width="8" style="21" customWidth="1"/>
    <col min="13580" max="13825" width="9.140625" style="21"/>
    <col min="13826" max="13826" width="17.28515625" style="21" customWidth="1"/>
    <col min="13827" max="13827" width="4.140625" style="21" customWidth="1"/>
    <col min="13828" max="13828" width="9.42578125" style="21" customWidth="1"/>
    <col min="13829" max="13829" width="0" style="21" hidden="1" customWidth="1"/>
    <col min="13830" max="13830" width="18.140625" style="21" customWidth="1"/>
    <col min="13831" max="13831" width="35.85546875" style="21" customWidth="1"/>
    <col min="13832" max="13832" width="16.28515625" style="21" customWidth="1"/>
    <col min="13833" max="13833" width="21.5703125" style="21" customWidth="1"/>
    <col min="13834" max="13834" width="9.140625" style="21"/>
    <col min="13835" max="13835" width="8" style="21" customWidth="1"/>
    <col min="13836" max="14081" width="9.140625" style="21"/>
    <col min="14082" max="14082" width="17.28515625" style="21" customWidth="1"/>
    <col min="14083" max="14083" width="4.140625" style="21" customWidth="1"/>
    <col min="14084" max="14084" width="9.42578125" style="21" customWidth="1"/>
    <col min="14085" max="14085" width="0" style="21" hidden="1" customWidth="1"/>
    <col min="14086" max="14086" width="18.140625" style="21" customWidth="1"/>
    <col min="14087" max="14087" width="35.85546875" style="21" customWidth="1"/>
    <col min="14088" max="14088" width="16.28515625" style="21" customWidth="1"/>
    <col min="14089" max="14089" width="21.5703125" style="21" customWidth="1"/>
    <col min="14090" max="14090" width="9.140625" style="21"/>
    <col min="14091" max="14091" width="8" style="21" customWidth="1"/>
    <col min="14092" max="14337" width="9.140625" style="21"/>
    <col min="14338" max="14338" width="17.28515625" style="21" customWidth="1"/>
    <col min="14339" max="14339" width="4.140625" style="21" customWidth="1"/>
    <col min="14340" max="14340" width="9.42578125" style="21" customWidth="1"/>
    <col min="14341" max="14341" width="0" style="21" hidden="1" customWidth="1"/>
    <col min="14342" max="14342" width="18.140625" style="21" customWidth="1"/>
    <col min="14343" max="14343" width="35.85546875" style="21" customWidth="1"/>
    <col min="14344" max="14344" width="16.28515625" style="21" customWidth="1"/>
    <col min="14345" max="14345" width="21.5703125" style="21" customWidth="1"/>
    <col min="14346" max="14346" width="9.140625" style="21"/>
    <col min="14347" max="14347" width="8" style="21" customWidth="1"/>
    <col min="14348" max="14593" width="9.140625" style="21"/>
    <col min="14594" max="14594" width="17.28515625" style="21" customWidth="1"/>
    <col min="14595" max="14595" width="4.140625" style="21" customWidth="1"/>
    <col min="14596" max="14596" width="9.42578125" style="21" customWidth="1"/>
    <col min="14597" max="14597" width="0" style="21" hidden="1" customWidth="1"/>
    <col min="14598" max="14598" width="18.140625" style="21" customWidth="1"/>
    <col min="14599" max="14599" width="35.85546875" style="21" customWidth="1"/>
    <col min="14600" max="14600" width="16.28515625" style="21" customWidth="1"/>
    <col min="14601" max="14601" width="21.5703125" style="21" customWidth="1"/>
    <col min="14602" max="14602" width="9.140625" style="21"/>
    <col min="14603" max="14603" width="8" style="21" customWidth="1"/>
    <col min="14604" max="14849" width="9.140625" style="21"/>
    <col min="14850" max="14850" width="17.28515625" style="21" customWidth="1"/>
    <col min="14851" max="14851" width="4.140625" style="21" customWidth="1"/>
    <col min="14852" max="14852" width="9.42578125" style="21" customWidth="1"/>
    <col min="14853" max="14853" width="0" style="21" hidden="1" customWidth="1"/>
    <col min="14854" max="14854" width="18.140625" style="21" customWidth="1"/>
    <col min="14855" max="14855" width="35.85546875" style="21" customWidth="1"/>
    <col min="14856" max="14856" width="16.28515625" style="21" customWidth="1"/>
    <col min="14857" max="14857" width="21.5703125" style="21" customWidth="1"/>
    <col min="14858" max="14858" width="9.140625" style="21"/>
    <col min="14859" max="14859" width="8" style="21" customWidth="1"/>
    <col min="14860" max="15105" width="9.140625" style="21"/>
    <col min="15106" max="15106" width="17.28515625" style="21" customWidth="1"/>
    <col min="15107" max="15107" width="4.140625" style="21" customWidth="1"/>
    <col min="15108" max="15108" width="9.42578125" style="21" customWidth="1"/>
    <col min="15109" max="15109" width="0" style="21" hidden="1" customWidth="1"/>
    <col min="15110" max="15110" width="18.140625" style="21" customWidth="1"/>
    <col min="15111" max="15111" width="35.85546875" style="21" customWidth="1"/>
    <col min="15112" max="15112" width="16.28515625" style="21" customWidth="1"/>
    <col min="15113" max="15113" width="21.5703125" style="21" customWidth="1"/>
    <col min="15114" max="15114" width="9.140625" style="21"/>
    <col min="15115" max="15115" width="8" style="21" customWidth="1"/>
    <col min="15116" max="15361" width="9.140625" style="21"/>
    <col min="15362" max="15362" width="17.28515625" style="21" customWidth="1"/>
    <col min="15363" max="15363" width="4.140625" style="21" customWidth="1"/>
    <col min="15364" max="15364" width="9.42578125" style="21" customWidth="1"/>
    <col min="15365" max="15365" width="0" style="21" hidden="1" customWidth="1"/>
    <col min="15366" max="15366" width="18.140625" style="21" customWidth="1"/>
    <col min="15367" max="15367" width="35.85546875" style="21" customWidth="1"/>
    <col min="15368" max="15368" width="16.28515625" style="21" customWidth="1"/>
    <col min="15369" max="15369" width="21.5703125" style="21" customWidth="1"/>
    <col min="15370" max="15370" width="9.140625" style="21"/>
    <col min="15371" max="15371" width="8" style="21" customWidth="1"/>
    <col min="15372" max="15617" width="9.140625" style="21"/>
    <col min="15618" max="15618" width="17.28515625" style="21" customWidth="1"/>
    <col min="15619" max="15619" width="4.140625" style="21" customWidth="1"/>
    <col min="15620" max="15620" width="9.42578125" style="21" customWidth="1"/>
    <col min="15621" max="15621" width="0" style="21" hidden="1" customWidth="1"/>
    <col min="15622" max="15622" width="18.140625" style="21" customWidth="1"/>
    <col min="15623" max="15623" width="35.85546875" style="21" customWidth="1"/>
    <col min="15624" max="15624" width="16.28515625" style="21" customWidth="1"/>
    <col min="15625" max="15625" width="21.5703125" style="21" customWidth="1"/>
    <col min="15626" max="15626" width="9.140625" style="21"/>
    <col min="15627" max="15627" width="8" style="21" customWidth="1"/>
    <col min="15628" max="15873" width="9.140625" style="21"/>
    <col min="15874" max="15874" width="17.28515625" style="21" customWidth="1"/>
    <col min="15875" max="15875" width="4.140625" style="21" customWidth="1"/>
    <col min="15876" max="15876" width="9.42578125" style="21" customWidth="1"/>
    <col min="15877" max="15877" width="0" style="21" hidden="1" customWidth="1"/>
    <col min="15878" max="15878" width="18.140625" style="21" customWidth="1"/>
    <col min="15879" max="15879" width="35.85546875" style="21" customWidth="1"/>
    <col min="15880" max="15880" width="16.28515625" style="21" customWidth="1"/>
    <col min="15881" max="15881" width="21.5703125" style="21" customWidth="1"/>
    <col min="15882" max="15882" width="9.140625" style="21"/>
    <col min="15883" max="15883" width="8" style="21" customWidth="1"/>
    <col min="15884" max="16129" width="9.140625" style="21"/>
    <col min="16130" max="16130" width="17.28515625" style="21" customWidth="1"/>
    <col min="16131" max="16131" width="4.140625" style="21" customWidth="1"/>
    <col min="16132" max="16132" width="9.42578125" style="21" customWidth="1"/>
    <col min="16133" max="16133" width="0" style="21" hidden="1" customWidth="1"/>
    <col min="16134" max="16134" width="18.140625" style="21" customWidth="1"/>
    <col min="16135" max="16135" width="35.85546875" style="21" customWidth="1"/>
    <col min="16136" max="16136" width="16.28515625" style="21" customWidth="1"/>
    <col min="16137" max="16137" width="21.5703125" style="21" customWidth="1"/>
    <col min="16138" max="16138" width="9.140625" style="21"/>
    <col min="16139" max="16139" width="8" style="21" customWidth="1"/>
    <col min="16140" max="16384" width="9.140625" style="21"/>
  </cols>
  <sheetData>
    <row r="1" spans="1:17" ht="15" customHeight="1" x14ac:dyDescent="0.25">
      <c r="B1" s="69" t="s">
        <v>193</v>
      </c>
      <c r="C1" s="69"/>
      <c r="D1" s="69"/>
      <c r="F1" s="22" t="s">
        <v>194</v>
      </c>
    </row>
    <row r="2" spans="1:17" ht="25.5" x14ac:dyDescent="0.25">
      <c r="B2" s="23" t="s">
        <v>195</v>
      </c>
      <c r="C2" s="68" t="s">
        <v>196</v>
      </c>
      <c r="D2" s="66"/>
      <c r="F2" s="20" t="s">
        <v>197</v>
      </c>
      <c r="G2" s="20" t="s">
        <v>198</v>
      </c>
      <c r="H2" s="20" t="s">
        <v>225</v>
      </c>
      <c r="I2" s="20" t="s">
        <v>224</v>
      </c>
    </row>
    <row r="3" spans="1:17" ht="25.5" x14ac:dyDescent="0.25">
      <c r="A3" s="21" t="s">
        <v>217</v>
      </c>
      <c r="B3" s="25" t="s">
        <v>199</v>
      </c>
      <c r="C3" s="67" t="s">
        <v>200</v>
      </c>
      <c r="D3" s="66"/>
      <c r="F3" s="22" t="s">
        <v>201</v>
      </c>
      <c r="G3" s="22" t="s">
        <v>202</v>
      </c>
      <c r="H3" s="24" t="s">
        <v>203</v>
      </c>
      <c r="I3" s="24">
        <v>22</v>
      </c>
      <c r="M3" s="22"/>
      <c r="N3" s="65"/>
      <c r="O3" s="66"/>
      <c r="P3" s="24"/>
      <c r="Q3" s="24"/>
    </row>
    <row r="4" spans="1:17" ht="25.5" x14ac:dyDescent="0.25">
      <c r="A4" s="21" t="s">
        <v>217</v>
      </c>
      <c r="B4" s="25" t="s">
        <v>199</v>
      </c>
      <c r="C4" s="67" t="s">
        <v>205</v>
      </c>
      <c r="D4" s="66"/>
      <c r="F4" s="22" t="s">
        <v>201</v>
      </c>
      <c r="G4" s="22" t="s">
        <v>206</v>
      </c>
      <c r="H4" s="24" t="s">
        <v>203</v>
      </c>
      <c r="I4" s="24"/>
      <c r="M4" s="22"/>
      <c r="N4" s="65"/>
      <c r="O4" s="66"/>
      <c r="P4" s="24"/>
      <c r="Q4" s="24"/>
    </row>
    <row r="5" spans="1:17" ht="25.5" x14ac:dyDescent="0.25">
      <c r="A5" s="21" t="s">
        <v>217</v>
      </c>
      <c r="B5" s="25" t="s">
        <v>207</v>
      </c>
      <c r="C5" s="67" t="s">
        <v>208</v>
      </c>
      <c r="D5" s="66"/>
      <c r="F5" s="22" t="s">
        <v>201</v>
      </c>
      <c r="G5" s="22" t="s">
        <v>202</v>
      </c>
      <c r="H5" s="24" t="s">
        <v>204</v>
      </c>
      <c r="I5" s="24">
        <v>37</v>
      </c>
      <c r="M5" s="22"/>
      <c r="N5" s="65"/>
      <c r="O5" s="66"/>
      <c r="P5" s="24"/>
      <c r="Q5" s="24"/>
    </row>
    <row r="6" spans="1:17" ht="25.5" x14ac:dyDescent="0.25">
      <c r="A6" s="21" t="s">
        <v>217</v>
      </c>
      <c r="B6" s="25" t="s">
        <v>207</v>
      </c>
      <c r="C6" s="67" t="s">
        <v>209</v>
      </c>
      <c r="D6" s="66"/>
      <c r="F6" s="22" t="s">
        <v>201</v>
      </c>
      <c r="G6" s="22" t="s">
        <v>206</v>
      </c>
      <c r="H6" s="24" t="s">
        <v>210</v>
      </c>
      <c r="I6" s="24"/>
      <c r="M6" s="22"/>
      <c r="N6" s="65"/>
      <c r="O6" s="66"/>
      <c r="P6" s="24"/>
      <c r="Q6" s="24"/>
    </row>
    <row r="7" spans="1:17" ht="25.5" x14ac:dyDescent="0.25">
      <c r="A7" s="21" t="s">
        <v>217</v>
      </c>
      <c r="B7" s="25" t="s">
        <v>211</v>
      </c>
      <c r="C7" s="67" t="s">
        <v>212</v>
      </c>
      <c r="D7" s="66"/>
      <c r="F7" s="22" t="s">
        <v>201</v>
      </c>
      <c r="G7" s="22" t="s">
        <v>202</v>
      </c>
      <c r="H7" s="24" t="s">
        <v>203</v>
      </c>
      <c r="I7" s="24">
        <v>41</v>
      </c>
      <c r="M7" s="22"/>
      <c r="N7" s="65"/>
      <c r="O7" s="66"/>
      <c r="P7" s="24"/>
      <c r="Q7" s="24"/>
    </row>
    <row r="8" spans="1:17" ht="25.5" x14ac:dyDescent="0.25">
      <c r="A8" s="21" t="s">
        <v>217</v>
      </c>
      <c r="B8" s="25" t="s">
        <v>211</v>
      </c>
      <c r="C8" s="67" t="s">
        <v>213</v>
      </c>
      <c r="D8" s="66"/>
      <c r="F8" s="22" t="s">
        <v>201</v>
      </c>
      <c r="G8" s="22" t="s">
        <v>206</v>
      </c>
      <c r="H8" s="24" t="s">
        <v>214</v>
      </c>
      <c r="I8" s="24"/>
      <c r="M8" s="26"/>
    </row>
    <row r="9" spans="1:17" x14ac:dyDescent="0.25">
      <c r="A9" s="21" t="s">
        <v>216</v>
      </c>
      <c r="B9" s="22" t="s">
        <v>215</v>
      </c>
      <c r="C9" s="22"/>
      <c r="D9" s="22"/>
      <c r="E9" s="22"/>
      <c r="F9" s="22" t="s">
        <v>201</v>
      </c>
      <c r="G9" s="24">
        <v>2</v>
      </c>
      <c r="I9" s="24">
        <v>26</v>
      </c>
      <c r="M9" s="26"/>
    </row>
    <row r="10" spans="1:17" x14ac:dyDescent="0.25">
      <c r="I10" s="27">
        <f>SUM(I3:I9)</f>
        <v>126</v>
      </c>
      <c r="M10" s="22"/>
      <c r="N10" s="65"/>
      <c r="O10" s="66"/>
      <c r="P10" s="24"/>
      <c r="Q10" s="24"/>
    </row>
    <row r="11" spans="1:17" x14ac:dyDescent="0.25">
      <c r="A11"/>
      <c r="B11" s="53"/>
      <c r="C11" s="53"/>
      <c r="D11" s="53"/>
      <c r="E11" s="53"/>
      <c r="F11" s="53"/>
      <c r="G11" s="54"/>
      <c r="H11" s="54"/>
      <c r="I11"/>
      <c r="J11" s="50"/>
    </row>
    <row r="12" spans="1:17" x14ac:dyDescent="0.25">
      <c r="A12"/>
      <c r="B12" s="53"/>
      <c r="C12" s="53"/>
      <c r="D12" s="53"/>
      <c r="E12" s="53"/>
      <c r="F12" s="53"/>
      <c r="G12" s="54"/>
      <c r="H12" s="54"/>
      <c r="I12"/>
      <c r="J12" s="50"/>
    </row>
    <row r="13" spans="1:17" x14ac:dyDescent="0.25">
      <c r="A13"/>
      <c r="B13" s="53"/>
      <c r="C13" s="53"/>
      <c r="D13" s="53"/>
      <c r="E13" s="53"/>
      <c r="F13" s="53"/>
      <c r="G13" s="54"/>
      <c r="H13" s="54"/>
      <c r="I13"/>
      <c r="J13" s="50"/>
    </row>
    <row r="14" spans="1:17" x14ac:dyDescent="0.25">
      <c r="A14"/>
      <c r="B14" s="53"/>
      <c r="C14" s="53"/>
      <c r="D14" s="53"/>
      <c r="E14" s="53"/>
      <c r="F14" s="53"/>
      <c r="G14" s="54"/>
      <c r="H14" s="54"/>
      <c r="I14"/>
      <c r="J14" s="50"/>
      <c r="M14" s="26"/>
    </row>
    <row r="15" spans="1:17" s="51" customFormat="1" x14ac:dyDescent="0.25">
      <c r="A15" t="s">
        <v>226</v>
      </c>
      <c r="B15" s="53"/>
      <c r="C15" s="53"/>
      <c r="D15" s="53"/>
      <c r="E15" s="53"/>
      <c r="F15" s="53"/>
      <c r="G15" s="54"/>
      <c r="H15" s="54"/>
      <c r="I15"/>
      <c r="J15" s="55"/>
      <c r="M15" s="56"/>
    </row>
    <row r="16" spans="1:17" customFormat="1" x14ac:dyDescent="0.25">
      <c r="B16" s="53" t="s">
        <v>227</v>
      </c>
      <c r="C16" s="53"/>
      <c r="D16" s="53"/>
      <c r="E16" s="53"/>
      <c r="F16" s="53"/>
      <c r="G16" s="54"/>
      <c r="H16" s="54"/>
      <c r="M16" s="13"/>
    </row>
    <row r="17" spans="1:10" s="52" customFormat="1" x14ac:dyDescent="0.25">
      <c r="A17"/>
      <c r="B17"/>
      <c r="C17" s="53"/>
      <c r="D17" s="53"/>
      <c r="E17" s="53"/>
      <c r="F17" s="53"/>
      <c r="G17" s="54"/>
      <c r="H17" s="54"/>
      <c r="I17"/>
      <c r="J17" s="57"/>
    </row>
    <row r="18" spans="1:10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10" x14ac:dyDescent="0.25">
      <c r="B19" s="22"/>
      <c r="C19" s="22"/>
      <c r="D19" s="22"/>
      <c r="E19" s="22"/>
      <c r="F19" s="22"/>
      <c r="G19" s="24"/>
      <c r="H19" s="24"/>
    </row>
  </sheetData>
  <mergeCells count="14">
    <mergeCell ref="C2:D2"/>
    <mergeCell ref="C3:D3"/>
    <mergeCell ref="C4:D4"/>
    <mergeCell ref="C5:D5"/>
    <mergeCell ref="B1:D1"/>
    <mergeCell ref="N10:O10"/>
    <mergeCell ref="C7:D7"/>
    <mergeCell ref="C8:D8"/>
    <mergeCell ref="N3:O3"/>
    <mergeCell ref="N4:O4"/>
    <mergeCell ref="N5:O5"/>
    <mergeCell ref="N6:O6"/>
    <mergeCell ref="N7:O7"/>
    <mergeCell ref="C6:D6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activeCell="D6" sqref="D6"/>
    </sheetView>
  </sheetViews>
  <sheetFormatPr defaultRowHeight="15" x14ac:dyDescent="0.25"/>
  <cols>
    <col min="1" max="1" width="37.5703125" bestFit="1" customWidth="1"/>
    <col min="2" max="2" width="12" customWidth="1"/>
    <col min="3" max="3" width="54.140625" bestFit="1" customWidth="1"/>
    <col min="4" max="4" width="16.5703125" bestFit="1" customWidth="1"/>
  </cols>
  <sheetData>
    <row r="1" spans="1:4" x14ac:dyDescent="0.25">
      <c r="A1" s="1" t="s">
        <v>42</v>
      </c>
      <c r="D1" t="s">
        <v>221</v>
      </c>
    </row>
    <row r="2" spans="1:4" x14ac:dyDescent="0.25">
      <c r="A2" t="s">
        <v>56</v>
      </c>
      <c r="B2" s="8">
        <f>Dagredovisning!M32</f>
        <v>26010</v>
      </c>
    </row>
    <row r="3" spans="1:4" x14ac:dyDescent="0.25">
      <c r="A3" t="s">
        <v>60</v>
      </c>
      <c r="B3" s="8">
        <f>-Redovisning!C6-Redovisning!C12</f>
        <v>-6301</v>
      </c>
      <c r="C3" t="s">
        <v>220</v>
      </c>
    </row>
    <row r="4" spans="1:4" x14ac:dyDescent="0.25">
      <c r="A4" t="s">
        <v>57</v>
      </c>
      <c r="B4" s="8"/>
    </row>
    <row r="5" spans="1:4" x14ac:dyDescent="0.25">
      <c r="A5" t="s">
        <v>58</v>
      </c>
      <c r="B5" s="8">
        <v>-120</v>
      </c>
      <c r="D5" t="s">
        <v>251</v>
      </c>
    </row>
    <row r="6" spans="1:4" x14ac:dyDescent="0.25">
      <c r="A6" t="s">
        <v>59</v>
      </c>
      <c r="B6" s="61">
        <f>-Redovisning!C31</f>
        <v>-190</v>
      </c>
      <c r="D6" s="2"/>
    </row>
    <row r="7" spans="1:4" ht="30" x14ac:dyDescent="0.25">
      <c r="A7" t="s">
        <v>61</v>
      </c>
      <c r="B7" s="8">
        <f>SUM(B2:B6)</f>
        <v>19399</v>
      </c>
      <c r="C7" s="12" t="s">
        <v>182</v>
      </c>
    </row>
    <row r="8" spans="1:4" x14ac:dyDescent="0.25">
      <c r="B8" s="8"/>
    </row>
    <row r="9" spans="1:4" x14ac:dyDescent="0.25">
      <c r="A9" t="s">
        <v>221</v>
      </c>
      <c r="B9" s="8">
        <v>2525</v>
      </c>
      <c r="C9" t="s">
        <v>1</v>
      </c>
      <c r="D9" s="13">
        <v>43538</v>
      </c>
    </row>
    <row r="10" spans="1:4" x14ac:dyDescent="0.25">
      <c r="B10" s="8">
        <v>13210</v>
      </c>
      <c r="C10" t="s">
        <v>228</v>
      </c>
      <c r="D10" s="13">
        <v>43545</v>
      </c>
    </row>
    <row r="11" spans="1:4" x14ac:dyDescent="0.25">
      <c r="B11" s="8">
        <f>Redovisning!C21+Redovisning!C22+Redovisning!C23+Redovisning!C24+B3</f>
        <v>3664</v>
      </c>
      <c r="C11" t="s">
        <v>229</v>
      </c>
      <c r="D11" s="13">
        <v>43545</v>
      </c>
    </row>
    <row r="12" spans="1:4" x14ac:dyDescent="0.25">
      <c r="B12" s="8">
        <f>SUM(B9:B11)</f>
        <v>19399</v>
      </c>
    </row>
    <row r="13" spans="1:4" x14ac:dyDescent="0.25">
      <c r="A13" s="1"/>
      <c r="B13" s="9"/>
    </row>
    <row r="14" spans="1:4" x14ac:dyDescent="0.25">
      <c r="B14" s="8"/>
    </row>
    <row r="15" spans="1:4" x14ac:dyDescent="0.25">
      <c r="B15" s="8"/>
    </row>
    <row r="16" spans="1:4" x14ac:dyDescent="0.25">
      <c r="B16" s="8"/>
    </row>
    <row r="17" spans="2:3" x14ac:dyDescent="0.25">
      <c r="B17" s="8"/>
    </row>
    <row r="18" spans="2:3" x14ac:dyDescent="0.25">
      <c r="B18" s="8"/>
    </row>
    <row r="19" spans="2:3" x14ac:dyDescent="0.25">
      <c r="B19" s="8"/>
    </row>
    <row r="20" spans="2:3" x14ac:dyDescent="0.25">
      <c r="B20" s="19"/>
    </row>
    <row r="22" spans="2:3" x14ac:dyDescent="0.25">
      <c r="B22" s="9"/>
    </row>
    <row r="25" spans="2:3" x14ac:dyDescent="0.25">
      <c r="B25" s="9"/>
      <c r="C2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B880-57E4-46F0-9660-96801D11B1C3}">
  <sheetPr codeName="Blad2"/>
  <dimension ref="A1:K64"/>
  <sheetViews>
    <sheetView workbookViewId="0">
      <selection activeCell="H1" sqref="H1:K14"/>
    </sheetView>
  </sheetViews>
  <sheetFormatPr defaultRowHeight="15" x14ac:dyDescent="0.25"/>
  <cols>
    <col min="1" max="1" width="10.42578125" bestFit="1" customWidth="1"/>
    <col min="2" max="2" width="60" customWidth="1"/>
    <col min="3" max="3" width="4" bestFit="1" customWidth="1"/>
    <col min="10" max="10" width="13.85546875" bestFit="1" customWidth="1"/>
  </cols>
  <sheetData>
    <row r="1" spans="1:11" x14ac:dyDescent="0.25">
      <c r="B1" s="18" t="s">
        <v>116</v>
      </c>
      <c r="D1" s="14">
        <v>225</v>
      </c>
      <c r="E1" s="14" t="s">
        <v>117</v>
      </c>
    </row>
    <row r="2" spans="1:11" x14ac:dyDescent="0.25">
      <c r="A2" s="17">
        <v>43534</v>
      </c>
      <c r="B2" s="18" t="s">
        <v>118</v>
      </c>
      <c r="C2" s="16"/>
      <c r="D2" s="14">
        <v>280</v>
      </c>
      <c r="E2" s="14" t="s">
        <v>119</v>
      </c>
      <c r="F2" s="15"/>
      <c r="I2" s="1"/>
      <c r="K2" s="1"/>
    </row>
    <row r="3" spans="1:11" x14ac:dyDescent="0.25">
      <c r="A3" s="17">
        <v>43534</v>
      </c>
      <c r="B3" s="18" t="s">
        <v>120</v>
      </c>
      <c r="C3" s="16"/>
      <c r="D3" s="14">
        <v>350</v>
      </c>
      <c r="E3" s="14" t="s">
        <v>121</v>
      </c>
      <c r="F3" s="15"/>
    </row>
    <row r="4" spans="1:11" x14ac:dyDescent="0.25">
      <c r="A4" s="17">
        <v>43534</v>
      </c>
      <c r="B4" s="18" t="s">
        <v>122</v>
      </c>
      <c r="C4" s="16"/>
      <c r="D4" s="14">
        <v>200</v>
      </c>
      <c r="E4" s="14" t="s">
        <v>123</v>
      </c>
      <c r="F4" s="15"/>
    </row>
    <row r="5" spans="1:11" x14ac:dyDescent="0.25">
      <c r="A5" s="17">
        <v>43534</v>
      </c>
      <c r="B5" s="18" t="s">
        <v>124</v>
      </c>
      <c r="C5" s="16"/>
      <c r="D5" s="14">
        <v>225</v>
      </c>
      <c r="E5" s="14" t="s">
        <v>125</v>
      </c>
      <c r="F5" s="15"/>
    </row>
    <row r="6" spans="1:11" x14ac:dyDescent="0.25">
      <c r="A6" s="17">
        <v>43534</v>
      </c>
      <c r="B6" s="18" t="s">
        <v>126</v>
      </c>
      <c r="C6" s="16"/>
      <c r="D6" s="14">
        <v>280</v>
      </c>
      <c r="E6" s="14" t="s">
        <v>127</v>
      </c>
      <c r="F6" s="15"/>
    </row>
    <row r="7" spans="1:11" x14ac:dyDescent="0.25">
      <c r="A7" s="17">
        <v>43534</v>
      </c>
      <c r="B7" s="18" t="s">
        <v>128</v>
      </c>
      <c r="C7" s="16"/>
      <c r="D7" s="14">
        <v>100</v>
      </c>
      <c r="E7" s="14" t="s">
        <v>129</v>
      </c>
      <c r="F7" s="15"/>
      <c r="K7" s="8"/>
    </row>
    <row r="8" spans="1:11" x14ac:dyDescent="0.25">
      <c r="A8" s="17">
        <v>43534</v>
      </c>
      <c r="B8" s="18" t="s">
        <v>130</v>
      </c>
      <c r="C8" s="16"/>
      <c r="D8" s="14">
        <v>100</v>
      </c>
      <c r="E8" s="14" t="s">
        <v>131</v>
      </c>
      <c r="F8" s="15"/>
      <c r="K8" s="8"/>
    </row>
    <row r="9" spans="1:11" x14ac:dyDescent="0.25">
      <c r="A9" s="17">
        <v>43534</v>
      </c>
      <c r="B9" s="18" t="s">
        <v>132</v>
      </c>
      <c r="C9" s="16"/>
      <c r="D9" s="14">
        <v>100</v>
      </c>
      <c r="E9" s="14" t="s">
        <v>133</v>
      </c>
      <c r="F9" s="15"/>
      <c r="K9" s="8"/>
    </row>
    <row r="10" spans="1:11" x14ac:dyDescent="0.25">
      <c r="A10" s="17">
        <v>43534</v>
      </c>
      <c r="B10" s="18" t="s">
        <v>134</v>
      </c>
      <c r="C10" s="16"/>
      <c r="D10" s="14">
        <v>100</v>
      </c>
      <c r="E10" s="14" t="s">
        <v>135</v>
      </c>
      <c r="F10" s="15"/>
    </row>
    <row r="11" spans="1:11" x14ac:dyDescent="0.25">
      <c r="A11" s="17">
        <v>43534</v>
      </c>
      <c r="B11" s="18" t="s">
        <v>136</v>
      </c>
      <c r="C11" s="16"/>
      <c r="D11" s="14">
        <v>200</v>
      </c>
      <c r="E11" s="14" t="s">
        <v>137</v>
      </c>
      <c r="F11" s="15"/>
    </row>
    <row r="12" spans="1:11" x14ac:dyDescent="0.25">
      <c r="A12" s="17">
        <v>43534</v>
      </c>
      <c r="B12" s="18" t="s">
        <v>138</v>
      </c>
      <c r="C12" s="16"/>
      <c r="D12" s="14">
        <v>200</v>
      </c>
      <c r="E12" s="14" t="s">
        <v>139</v>
      </c>
      <c r="F12" s="15"/>
    </row>
    <row r="13" spans="1:11" x14ac:dyDescent="0.25">
      <c r="A13" s="17">
        <v>43534</v>
      </c>
      <c r="B13" s="18" t="s">
        <v>140</v>
      </c>
      <c r="C13" s="16"/>
      <c r="D13" s="14">
        <v>100</v>
      </c>
      <c r="E13" s="14" t="s">
        <v>141</v>
      </c>
      <c r="F13" s="15"/>
    </row>
    <row r="14" spans="1:11" x14ac:dyDescent="0.25">
      <c r="A14" s="17">
        <v>43534</v>
      </c>
      <c r="B14" s="18" t="s">
        <v>142</v>
      </c>
      <c r="C14" s="16"/>
      <c r="D14" s="14">
        <v>200</v>
      </c>
      <c r="E14" s="14" t="s">
        <v>143</v>
      </c>
      <c r="F14" s="15"/>
    </row>
    <row r="15" spans="1:11" x14ac:dyDescent="0.25">
      <c r="A15" s="17">
        <v>43534</v>
      </c>
      <c r="B15" s="18" t="s">
        <v>144</v>
      </c>
      <c r="C15" s="16"/>
      <c r="D15" s="14">
        <v>100</v>
      </c>
      <c r="E15" s="14" t="s">
        <v>145</v>
      </c>
      <c r="F15" s="15"/>
    </row>
    <row r="16" spans="1:11" x14ac:dyDescent="0.25">
      <c r="A16" s="17">
        <v>43534</v>
      </c>
      <c r="B16" s="18" t="s">
        <v>146</v>
      </c>
      <c r="C16" s="16"/>
      <c r="D16" s="14">
        <v>50</v>
      </c>
      <c r="E16" s="14" t="s">
        <v>147</v>
      </c>
      <c r="F16" s="15"/>
    </row>
    <row r="17" spans="1:6" x14ac:dyDescent="0.25">
      <c r="A17" s="17">
        <v>43534</v>
      </c>
      <c r="B17" s="18" t="s">
        <v>146</v>
      </c>
      <c r="C17" s="16"/>
      <c r="D17" s="14">
        <v>120</v>
      </c>
      <c r="E17" s="14" t="s">
        <v>148</v>
      </c>
      <c r="F17" s="15"/>
    </row>
    <row r="18" spans="1:6" x14ac:dyDescent="0.25">
      <c r="A18" s="17">
        <v>43534</v>
      </c>
      <c r="B18" s="18" t="s">
        <v>149</v>
      </c>
      <c r="C18" s="16"/>
      <c r="D18" s="14">
        <v>380</v>
      </c>
      <c r="E18" s="14" t="s">
        <v>150</v>
      </c>
      <c r="F18" s="15"/>
    </row>
    <row r="19" spans="1:6" x14ac:dyDescent="0.25">
      <c r="A19" s="17"/>
      <c r="B19" s="18"/>
      <c r="C19" s="16"/>
      <c r="D19" s="14">
        <f>SUM(D1:D18)</f>
        <v>3310</v>
      </c>
      <c r="E19" s="14"/>
      <c r="F19" s="15"/>
    </row>
    <row r="20" spans="1:6" x14ac:dyDescent="0.25">
      <c r="A20" s="17"/>
      <c r="B20" s="18"/>
      <c r="C20" s="16"/>
      <c r="D20" s="14"/>
      <c r="E20" s="14"/>
      <c r="F20" s="15"/>
    </row>
    <row r="21" spans="1:6" x14ac:dyDescent="0.25">
      <c r="A21" s="17">
        <v>43533</v>
      </c>
      <c r="B21" s="18" t="s">
        <v>151</v>
      </c>
      <c r="C21" s="16"/>
      <c r="D21" s="14">
        <v>200</v>
      </c>
      <c r="E21" s="14" t="s">
        <v>66</v>
      </c>
      <c r="F21" s="15"/>
    </row>
    <row r="22" spans="1:6" x14ac:dyDescent="0.25">
      <c r="A22" s="17">
        <v>43533</v>
      </c>
      <c r="B22" s="18" t="s">
        <v>67</v>
      </c>
      <c r="C22" s="16"/>
      <c r="D22" s="14">
        <v>200</v>
      </c>
      <c r="E22" s="14" t="s">
        <v>68</v>
      </c>
      <c r="F22" s="15"/>
    </row>
    <row r="23" spans="1:6" x14ac:dyDescent="0.25">
      <c r="A23" s="17">
        <v>43533</v>
      </c>
      <c r="B23" s="18" t="s">
        <v>69</v>
      </c>
      <c r="C23" s="16"/>
      <c r="D23" s="14">
        <v>100</v>
      </c>
      <c r="E23" s="14" t="s">
        <v>70</v>
      </c>
      <c r="F23" s="15"/>
    </row>
    <row r="24" spans="1:6" x14ac:dyDescent="0.25">
      <c r="A24" s="17">
        <v>43533</v>
      </c>
      <c r="B24" s="18" t="s">
        <v>71</v>
      </c>
      <c r="C24" s="16"/>
      <c r="D24" s="14">
        <v>270</v>
      </c>
      <c r="E24" s="14" t="s">
        <v>72</v>
      </c>
      <c r="F24" s="15"/>
    </row>
    <row r="25" spans="1:6" x14ac:dyDescent="0.25">
      <c r="A25" s="17">
        <v>43533</v>
      </c>
      <c r="B25" s="18" t="s">
        <v>73</v>
      </c>
      <c r="C25" s="16"/>
      <c r="D25" s="14">
        <v>200</v>
      </c>
      <c r="E25" s="14" t="s">
        <v>74</v>
      </c>
      <c r="F25" s="15"/>
    </row>
    <row r="26" spans="1:6" x14ac:dyDescent="0.25">
      <c r="A26" s="17">
        <v>43533</v>
      </c>
      <c r="B26" s="18" t="s">
        <v>75</v>
      </c>
      <c r="C26" s="16"/>
      <c r="D26" s="14">
        <v>100</v>
      </c>
      <c r="E26" s="14" t="s">
        <v>76</v>
      </c>
      <c r="F26" s="15"/>
    </row>
    <row r="27" spans="1:6" x14ac:dyDescent="0.25">
      <c r="A27" s="17">
        <v>43533</v>
      </c>
      <c r="B27" s="18" t="s">
        <v>77</v>
      </c>
      <c r="C27" s="16"/>
      <c r="D27" s="14">
        <v>200</v>
      </c>
      <c r="E27" s="14" t="s">
        <v>78</v>
      </c>
      <c r="F27" s="15"/>
    </row>
    <row r="28" spans="1:6" x14ac:dyDescent="0.25">
      <c r="A28" s="17">
        <v>43533</v>
      </c>
      <c r="B28" s="18" t="s">
        <v>79</v>
      </c>
      <c r="C28" s="16"/>
      <c r="D28" s="14">
        <v>100</v>
      </c>
      <c r="E28" s="14" t="s">
        <v>80</v>
      </c>
      <c r="F28" s="15"/>
    </row>
    <row r="29" spans="1:6" x14ac:dyDescent="0.25">
      <c r="A29" s="17">
        <v>43533</v>
      </c>
      <c r="B29" s="18" t="s">
        <v>81</v>
      </c>
      <c r="C29" s="16"/>
      <c r="D29" s="14">
        <v>40</v>
      </c>
      <c r="E29" s="14" t="s">
        <v>82</v>
      </c>
      <c r="F29" s="15"/>
    </row>
    <row r="30" spans="1:6" x14ac:dyDescent="0.25">
      <c r="A30" s="17">
        <v>43533</v>
      </c>
      <c r="B30" s="18" t="s">
        <v>83</v>
      </c>
      <c r="C30" s="16"/>
      <c r="D30" s="14">
        <v>100</v>
      </c>
      <c r="E30" s="14" t="s">
        <v>84</v>
      </c>
      <c r="F30" s="15"/>
    </row>
    <row r="31" spans="1:6" x14ac:dyDescent="0.25">
      <c r="A31" s="17">
        <v>43533</v>
      </c>
      <c r="B31" s="18" t="s">
        <v>85</v>
      </c>
      <c r="C31" s="16"/>
      <c r="D31" s="14">
        <v>100</v>
      </c>
      <c r="E31" s="14" t="s">
        <v>86</v>
      </c>
      <c r="F31" s="15"/>
    </row>
    <row r="32" spans="1:6" x14ac:dyDescent="0.25">
      <c r="A32" s="17">
        <v>43533</v>
      </c>
      <c r="B32" s="18" t="s">
        <v>87</v>
      </c>
      <c r="C32" s="16"/>
      <c r="D32" s="14">
        <v>300</v>
      </c>
      <c r="E32" s="14" t="s">
        <v>88</v>
      </c>
      <c r="F32" s="15"/>
    </row>
    <row r="33" spans="1:6" x14ac:dyDescent="0.25">
      <c r="A33" s="17">
        <v>43533</v>
      </c>
      <c r="B33" s="18" t="s">
        <v>89</v>
      </c>
      <c r="C33" s="16"/>
      <c r="D33" s="14">
        <v>200</v>
      </c>
      <c r="E33" s="14" t="s">
        <v>90</v>
      </c>
      <c r="F33" s="15"/>
    </row>
    <row r="34" spans="1:6" x14ac:dyDescent="0.25">
      <c r="A34" s="17">
        <v>43533</v>
      </c>
      <c r="B34" s="18" t="s">
        <v>91</v>
      </c>
      <c r="C34" s="16"/>
      <c r="D34" s="14">
        <v>100</v>
      </c>
      <c r="E34" s="14" t="s">
        <v>92</v>
      </c>
      <c r="F34" s="15"/>
    </row>
    <row r="35" spans="1:6" x14ac:dyDescent="0.25">
      <c r="A35" s="17">
        <v>43533</v>
      </c>
      <c r="B35" s="18" t="s">
        <v>93</v>
      </c>
      <c r="C35" s="16"/>
      <c r="D35" s="14">
        <v>100</v>
      </c>
      <c r="E35" s="14" t="s">
        <v>94</v>
      </c>
      <c r="F35" s="15"/>
    </row>
    <row r="36" spans="1:6" x14ac:dyDescent="0.25">
      <c r="A36" s="17">
        <v>43533</v>
      </c>
      <c r="B36" s="18" t="s">
        <v>95</v>
      </c>
      <c r="C36" s="16"/>
      <c r="D36" s="14">
        <v>100</v>
      </c>
      <c r="E36" s="14" t="s">
        <v>96</v>
      </c>
      <c r="F36" s="15"/>
    </row>
    <row r="37" spans="1:6" x14ac:dyDescent="0.25">
      <c r="A37" s="17">
        <v>43533</v>
      </c>
      <c r="B37" s="18" t="s">
        <v>97</v>
      </c>
      <c r="C37" s="16"/>
      <c r="D37" s="14">
        <v>100</v>
      </c>
      <c r="E37" s="14" t="s">
        <v>98</v>
      </c>
      <c r="F37" s="15"/>
    </row>
    <row r="38" spans="1:6" x14ac:dyDescent="0.25">
      <c r="A38" s="17">
        <v>43533</v>
      </c>
      <c r="B38" s="18" t="s">
        <v>99</v>
      </c>
      <c r="C38" s="16"/>
      <c r="D38" s="14">
        <v>200</v>
      </c>
      <c r="E38" s="14" t="s">
        <v>100</v>
      </c>
      <c r="F38" s="15"/>
    </row>
    <row r="39" spans="1:6" x14ac:dyDescent="0.25">
      <c r="A39" s="17">
        <v>43533</v>
      </c>
      <c r="B39" s="18" t="s">
        <v>101</v>
      </c>
      <c r="C39" s="16"/>
      <c r="D39" s="14">
        <v>100</v>
      </c>
      <c r="E39" s="14" t="s">
        <v>102</v>
      </c>
      <c r="F39" s="15"/>
    </row>
    <row r="40" spans="1:6" x14ac:dyDescent="0.25">
      <c r="A40" s="17">
        <v>43533</v>
      </c>
      <c r="B40" s="18" t="s">
        <v>103</v>
      </c>
      <c r="C40" s="16"/>
      <c r="D40" s="14">
        <v>200</v>
      </c>
      <c r="E40" s="14" t="s">
        <v>104</v>
      </c>
      <c r="F40" s="15"/>
    </row>
    <row r="41" spans="1:6" x14ac:dyDescent="0.25">
      <c r="A41" s="17">
        <v>43533</v>
      </c>
      <c r="B41" s="18" t="s">
        <v>105</v>
      </c>
      <c r="C41" s="16"/>
      <c r="D41" s="14">
        <v>225</v>
      </c>
      <c r="E41" s="14" t="s">
        <v>106</v>
      </c>
      <c r="F41" s="15"/>
    </row>
    <row r="42" spans="1:6" x14ac:dyDescent="0.25">
      <c r="A42" s="17">
        <v>43533</v>
      </c>
      <c r="B42" s="18" t="s">
        <v>107</v>
      </c>
      <c r="C42" s="16"/>
      <c r="D42" s="14">
        <v>225</v>
      </c>
      <c r="E42" s="14" t="s">
        <v>108</v>
      </c>
      <c r="F42" s="15"/>
    </row>
    <row r="43" spans="1:6" x14ac:dyDescent="0.25">
      <c r="A43" s="17">
        <v>43533</v>
      </c>
      <c r="B43" s="18" t="s">
        <v>109</v>
      </c>
      <c r="C43" s="16"/>
      <c r="D43" s="14">
        <v>300</v>
      </c>
      <c r="E43" s="14" t="s">
        <v>110</v>
      </c>
      <c r="F43" s="15"/>
    </row>
    <row r="44" spans="1:6" x14ac:dyDescent="0.25">
      <c r="A44" s="17">
        <v>43533</v>
      </c>
      <c r="B44" s="18" t="s">
        <v>111</v>
      </c>
      <c r="C44" s="16"/>
      <c r="D44" s="14">
        <v>350</v>
      </c>
      <c r="E44" s="14" t="s">
        <v>112</v>
      </c>
      <c r="F44" s="15"/>
    </row>
    <row r="45" spans="1:6" x14ac:dyDescent="0.25">
      <c r="A45" s="17">
        <v>43533</v>
      </c>
      <c r="B45" s="18" t="s">
        <v>113</v>
      </c>
      <c r="C45" s="16"/>
      <c r="D45" s="14">
        <v>200</v>
      </c>
      <c r="E45" s="14" t="s">
        <v>114</v>
      </c>
      <c r="F45" s="15"/>
    </row>
    <row r="46" spans="1:6" x14ac:dyDescent="0.25">
      <c r="A46" s="17">
        <v>43533</v>
      </c>
      <c r="B46" s="18" t="s">
        <v>115</v>
      </c>
      <c r="C46" s="16"/>
      <c r="D46" s="14">
        <v>200</v>
      </c>
      <c r="E46" s="14" t="s">
        <v>152</v>
      </c>
      <c r="F46" s="15"/>
    </row>
    <row r="47" spans="1:6" x14ac:dyDescent="0.25">
      <c r="A47" s="17"/>
      <c r="B47" s="18"/>
      <c r="C47" s="16"/>
      <c r="D47" s="14">
        <f>SUM(D21:D46)</f>
        <v>4510</v>
      </c>
      <c r="E47" s="14"/>
      <c r="F47" s="15"/>
    </row>
    <row r="48" spans="1:6" x14ac:dyDescent="0.25">
      <c r="A48" s="17"/>
      <c r="B48" s="18"/>
      <c r="C48" s="16"/>
      <c r="D48" s="14"/>
      <c r="E48" s="14"/>
      <c r="F48" s="15"/>
    </row>
    <row r="49" spans="1:6" x14ac:dyDescent="0.25">
      <c r="A49" s="17">
        <v>43532</v>
      </c>
      <c r="B49" s="18" t="s">
        <v>153</v>
      </c>
      <c r="C49" s="16"/>
      <c r="D49" s="14">
        <v>100</v>
      </c>
      <c r="E49" s="14" t="s">
        <v>154</v>
      </c>
      <c r="F49" s="15"/>
    </row>
    <row r="50" spans="1:6" x14ac:dyDescent="0.25">
      <c r="A50" s="17">
        <v>43532</v>
      </c>
      <c r="B50" s="18" t="s">
        <v>155</v>
      </c>
      <c r="C50" s="16"/>
      <c r="D50" s="14">
        <v>150</v>
      </c>
      <c r="E50" s="14" t="s">
        <v>156</v>
      </c>
      <c r="F50" s="15"/>
    </row>
    <row r="51" spans="1:6" x14ac:dyDescent="0.25">
      <c r="A51" s="17">
        <v>43532</v>
      </c>
      <c r="B51" s="18" t="s">
        <v>157</v>
      </c>
      <c r="C51" s="16"/>
      <c r="D51" s="14">
        <v>100</v>
      </c>
      <c r="E51" s="14" t="s">
        <v>158</v>
      </c>
      <c r="F51" s="15"/>
    </row>
    <row r="52" spans="1:6" x14ac:dyDescent="0.25">
      <c r="A52" s="17">
        <v>43532</v>
      </c>
      <c r="B52" s="18" t="s">
        <v>159</v>
      </c>
      <c r="C52" s="16"/>
      <c r="D52" s="14">
        <v>100</v>
      </c>
      <c r="E52" s="14" t="s">
        <v>160</v>
      </c>
      <c r="F52" s="15"/>
    </row>
    <row r="53" spans="1:6" x14ac:dyDescent="0.25">
      <c r="A53" s="17">
        <v>43532</v>
      </c>
      <c r="B53" s="18" t="s">
        <v>161</v>
      </c>
      <c r="C53" s="16"/>
      <c r="D53" s="14">
        <v>100</v>
      </c>
      <c r="E53" s="14" t="s">
        <v>162</v>
      </c>
      <c r="F53" s="15"/>
    </row>
    <row r="54" spans="1:6" x14ac:dyDescent="0.25">
      <c r="A54" s="17"/>
      <c r="B54" s="18"/>
      <c r="C54" s="16"/>
      <c r="D54" s="14">
        <f>SUM(D49:D53)</f>
        <v>550</v>
      </c>
      <c r="E54" s="14"/>
      <c r="F54" s="15"/>
    </row>
    <row r="55" spans="1:6" x14ac:dyDescent="0.25">
      <c r="A55" s="17"/>
      <c r="B55" s="18"/>
      <c r="C55" s="16"/>
      <c r="D55" s="14"/>
      <c r="E55" s="14"/>
      <c r="F55" s="15"/>
    </row>
    <row r="56" spans="1:6" x14ac:dyDescent="0.25">
      <c r="A56" s="17">
        <v>43531</v>
      </c>
      <c r="B56" s="18" t="s">
        <v>163</v>
      </c>
      <c r="C56" s="16"/>
      <c r="D56" s="14">
        <v>100</v>
      </c>
      <c r="E56" s="14" t="s">
        <v>164</v>
      </c>
      <c r="F56" s="15"/>
    </row>
    <row r="57" spans="1:6" x14ac:dyDescent="0.25">
      <c r="A57" s="17">
        <v>43531</v>
      </c>
      <c r="B57" s="18" t="s">
        <v>165</v>
      </c>
      <c r="C57" s="16"/>
      <c r="D57" s="14">
        <v>100</v>
      </c>
      <c r="E57" s="14" t="s">
        <v>166</v>
      </c>
      <c r="F57" s="15"/>
    </row>
    <row r="58" spans="1:6" x14ac:dyDescent="0.25">
      <c r="A58" s="17">
        <v>43531</v>
      </c>
      <c r="B58" s="18" t="s">
        <v>167</v>
      </c>
      <c r="C58" s="16"/>
      <c r="D58" s="14">
        <v>225</v>
      </c>
      <c r="E58" s="14" t="s">
        <v>168</v>
      </c>
      <c r="F58" s="15"/>
    </row>
    <row r="59" spans="1:6" x14ac:dyDescent="0.25">
      <c r="A59" s="17">
        <v>43531</v>
      </c>
      <c r="B59" s="18" t="s">
        <v>169</v>
      </c>
      <c r="C59" s="16"/>
      <c r="D59" s="14">
        <v>250</v>
      </c>
      <c r="E59" s="14" t="s">
        <v>170</v>
      </c>
      <c r="F59" s="15"/>
    </row>
    <row r="60" spans="1:6" x14ac:dyDescent="0.25">
      <c r="A60" s="17">
        <v>43531</v>
      </c>
      <c r="B60" s="18" t="s">
        <v>171</v>
      </c>
      <c r="C60" s="16"/>
      <c r="D60" s="14">
        <v>100</v>
      </c>
      <c r="E60" s="14" t="s">
        <v>172</v>
      </c>
      <c r="F60" s="15"/>
    </row>
    <row r="61" spans="1:6" x14ac:dyDescent="0.25">
      <c r="A61" s="17">
        <v>43531</v>
      </c>
      <c r="B61" s="18" t="s">
        <v>173</v>
      </c>
      <c r="C61" s="16"/>
      <c r="D61" s="14">
        <v>225</v>
      </c>
      <c r="E61" s="14" t="s">
        <v>174</v>
      </c>
      <c r="F61" s="15"/>
    </row>
    <row r="62" spans="1:6" x14ac:dyDescent="0.25">
      <c r="A62" s="17"/>
      <c r="B62" s="18"/>
      <c r="C62" s="16"/>
      <c r="D62" s="14">
        <f>SUM(D56:D61)</f>
        <v>1000</v>
      </c>
      <c r="E62" s="14"/>
      <c r="F62" s="15"/>
    </row>
    <row r="63" spans="1:6" x14ac:dyDescent="0.25">
      <c r="A63" s="17"/>
      <c r="B63" s="18"/>
      <c r="C63" s="16"/>
      <c r="D63" s="14"/>
      <c r="E63" s="14"/>
      <c r="F63" s="15"/>
    </row>
    <row r="64" spans="1:6" x14ac:dyDescent="0.25">
      <c r="A64" s="17">
        <v>43530</v>
      </c>
      <c r="B64" s="18" t="s">
        <v>175</v>
      </c>
      <c r="C64" s="16"/>
      <c r="D64" s="14"/>
    </row>
  </sheetData>
  <hyperlinks>
    <hyperlink ref="B1" r:id="rId1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7.09.01.141578%7CN&amp;hash=bb0kB6DirrdhTqiXJtuBtgCC" xr:uid="{409CA08E-472C-4497-B74E-E8A80E990196}"/>
    <hyperlink ref="B2" r:id="rId2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6.01.42.613249%7CN&amp;hash=xEsFU5MUFAZI9KquDpBRiQCC" xr:uid="{4EE309C6-F635-4FFF-AA94-3B929990F51A}"/>
    <hyperlink ref="B3" r:id="rId3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5.29.03.081543%7CN&amp;hash=XuB61yyK51SRUsbQ1MnxtACC" xr:uid="{FBAB6CCD-D021-44D9-8FA4-E80F4C9135B7}"/>
    <hyperlink ref="B4" r:id="rId4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40.14.120601%7CN&amp;hash=4h1Ahn4gyUAySfurjn2mjgCC" xr:uid="{C2C90385-7E9D-428A-9F73-E993F24CB280}"/>
    <hyperlink ref="B5" r:id="rId5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38.52.091093%7CN&amp;hash=kYVg6AymBwud3Gnn585ctwCC" xr:uid="{593C381D-3E89-4EF5-B5DF-7C531157B839}"/>
    <hyperlink ref="B6" r:id="rId6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4.19.13.619963%7CN&amp;hash=SvKPARBk1BckmP673pCG5gCC" xr:uid="{49743C90-9C9B-4F69-8195-881AF551CD72}"/>
    <hyperlink ref="B7" r:id="rId7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55.41.492505%7CN&amp;hash=Nwo7WuR8Bkuj1UU8zU2z8QCC" xr:uid="{919BBAC5-66C5-4483-B67D-AE0C43C5E11E}"/>
    <hyperlink ref="B8" r:id="rId8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41.27.878141%7CN&amp;hash=4G6W4ZAo92At7iYZecBZrgCC" xr:uid="{577ECBC0-8A76-46AF-8993-EAFF153E14A4}"/>
    <hyperlink ref="B9" r:id="rId9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29.45.523986%7CN&amp;hash=vZkE76D4X2mk2CkLKunmiACC" xr:uid="{1FB6AA78-2A55-4113-ADAF-BCC27AA74B80}"/>
    <hyperlink ref="B10" r:id="rId10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3.02.36.398329%7CN&amp;hash=gyqN5t8GRduDLag3yhLuhgCC" xr:uid="{4CA85F33-ECEB-4EFF-95CF-794865715BDA}"/>
    <hyperlink ref="B11" r:id="rId11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59.02.494534%7CN&amp;hash=ZrQAfWGz0E1ersYSABa0RgCC" xr:uid="{D2B62D32-44E0-43AD-A293-290BE2367639}"/>
    <hyperlink ref="B12" r:id="rId12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41.36.699578%7CN&amp;hash=eAXAVOW9IezmmBUoCuquvQCC" xr:uid="{6E17E929-D446-4CC1-8A6C-6B852C018762}"/>
    <hyperlink ref="B13" r:id="rId13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40.07.808475%7CN&amp;hash=KhGLAcGBWQ6QsX9JBIj2jwCC" xr:uid="{939CCFB5-7FE7-4F92-A923-41DF72C9AC38}"/>
    <hyperlink ref="B14" r:id="rId14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18.57.321769%7CN&amp;hash=Nng4T1m7AnoLROSR97QHPACC" xr:uid="{D5BCCD54-2599-4310-8103-063F8A6688D2}"/>
    <hyperlink ref="B15" r:id="rId15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2.00.59.263591%7CN&amp;hash=5WrnRGVYgRSwpdYTPh3bngCC" xr:uid="{3D75D44D-A3FE-4E89-B86A-357829BB65B7}"/>
    <hyperlink ref="B16" r:id="rId16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0.39.08.338740%7CN&amp;hash=J8nrzJuEoN02ngBdYCNM5wCC" xr:uid="{092B30BF-5046-4C1C-8FED-D88342AEF1DE}"/>
    <hyperlink ref="B17" r:id="rId17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10.02.52.360095%7CN&amp;hash=YvOtDeW0nxK18gsbjfxyyQCC" xr:uid="{FADDAEC1-E29E-44BB-A346-07C87343FB22}"/>
    <hyperlink ref="B18" r:id="rId18" display="https://internetbanken.privat.nordea.se/nsp/core?usecase=accounttransactions&amp;command=viewtransactionsinfo&amp;guid=XaDcnhErbVlq9cDzm7kP7ACC&amp;commandorigin=0.account_transactions&amp;fpid=ffzmvmmE6QzJ8g2i1d6MhwCC8650150788200300858xxxxxxxxx&amp;key=B002019-03-1000000326700029002019-03-10-09.50.48.918788%7CN&amp;hash=PKYX2Z5p8Zo3C2AaN2dDsQCC" xr:uid="{7D8D5B96-176F-43A5-8898-B89620AB8278}"/>
    <hyperlink ref="B21" r:id="rId19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7.15.30.576646%7CN&amp;hash=ntAqpwAWVWGvo1des6knVgCC" xr:uid="{76A51651-14B5-47A7-997E-68BDBA41FAE6}"/>
    <hyperlink ref="B22" r:id="rId20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6.33.15.660704%7CN&amp;hash=qnfUsUBd5r832M6piHZpmQCC" xr:uid="{6B01F79C-CD99-49C5-9091-00FAB12BB75D}"/>
    <hyperlink ref="B23" r:id="rId21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6.11.30.512193%7CN&amp;hash=AfmOMBBKUEJjVBwMUUBVmgCC" xr:uid="{90579028-8FD0-413A-AAB7-C4E2E96ACDDC}"/>
    <hyperlink ref="B24" r:id="rId22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55.47.147520%7CN&amp;hash=AqWKGbHJAKyc6PJya5dJgwCC" xr:uid="{A0633D37-6D51-4B27-BADB-D823A7B13C76}"/>
    <hyperlink ref="B25" r:id="rId23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52.43.068492%7CN&amp;hash=BiAGADyCBfygGmKc0wjYQACC" xr:uid="{2E358A95-9A86-4BC4-891A-C265D7417306}"/>
    <hyperlink ref="B26" r:id="rId24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41.42.075190%7CN&amp;hash=YmCGsagwbywQAVb8hTy2nQCC" xr:uid="{61443092-35D2-4586-8574-DE13B79C66C4}"/>
    <hyperlink ref="B27" r:id="rId25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3.34.000718%7CN&amp;hash=u2VGmSubM1rIFeXXDQsVJgCC" xr:uid="{AD6DA97B-D7BE-4454-B35A-A312EC67AE84}"/>
    <hyperlink ref="B28" r:id="rId26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3.01.070213%7CN&amp;hash=dvIME6URaKfOInfWRq7D5wCC" xr:uid="{ED19969A-2366-4BE4-B98E-A8CBC035863D}"/>
    <hyperlink ref="B29" r:id="rId27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31.49.957381%7CN&amp;hash=BkqanDnq1vFnfqEF8YeolwCC" xr:uid="{8CBACBDF-8240-49D3-BFDD-D418726A9534}"/>
    <hyperlink ref="B30" r:id="rId28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5.03.13.395257%7CN&amp;hash=Il2GzGSNx0ipY6H9uuCmdwCC" xr:uid="{2DAFC852-5744-451D-BEB0-5D01C3FA9E67}"/>
    <hyperlink ref="B31" r:id="rId29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55.46.337890%7CN&amp;hash=T4JhWZm1CHUfUlRsTX5kJgCC" xr:uid="{A87D2F4F-945C-4F1A-9512-A2A43222A60D}"/>
    <hyperlink ref="B32" r:id="rId30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53.07.374179%7CN&amp;hash=M7GHTkVHM3ROv8H6ggtyAwCC" xr:uid="{0DE3D853-ECF4-49A2-811C-010A02A54005}"/>
    <hyperlink ref="B33" r:id="rId31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30.29.596491%7CN&amp;hash=ZxnOju5buAq9qikaEGWRIgCC" xr:uid="{341C031A-3A3B-4053-A868-016E6626FBBA}"/>
    <hyperlink ref="B34" r:id="rId32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51.926568%7CN&amp;hash=Rmrjt94BO6f51R9Kvlw81QCC" xr:uid="{FE6DDCAC-4413-4849-ADC2-73B99E1B2A5E}"/>
    <hyperlink ref="B35" r:id="rId33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47.861469%7CN&amp;hash=irR56BUjmH37a3Hb8fWQWgCC" xr:uid="{A4852570-CCD4-455A-8B4F-A2821BA23ED2}"/>
    <hyperlink ref="B36" r:id="rId34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27.21.381598%7CN&amp;hash=uXLkhz6JBLvXxWGBC5xKpACC" xr:uid="{D1E80ABD-EC69-47C9-BACB-8E5EDDD206A5}"/>
    <hyperlink ref="B37" r:id="rId35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4.19.05.248336%7CN&amp;hash=RIlHbAMA7lGFzKePD55bmgCC" xr:uid="{8FF1FC97-D170-4A96-BE5E-F2AB8C6565DE}"/>
    <hyperlink ref="B38" r:id="rId36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35.57.067974%7CN&amp;hash=i4ex9W3f5BwgWOBJKUv4bgCC" xr:uid="{2A59ED96-B21D-4E4B-BDE1-3E6704BE0341}"/>
    <hyperlink ref="B39" r:id="rId37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31.47.811423%7CN&amp;hash=zVMDfpsGT0BPy9UbPyQJBwCC" xr:uid="{B8C86EFB-2E44-42C8-B49B-161EB0856D87}"/>
    <hyperlink ref="B40" r:id="rId38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12.10.929116%7CN&amp;hash=qCNwFoAr33IWa4gl2m3zqwCC" xr:uid="{20C88AC3-7A15-43DA-9391-A939B8448DB7}"/>
    <hyperlink ref="B41" r:id="rId39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3.07.21.850121%7CN&amp;hash=LJJuLy7GXDGD5E1v5lrqugCC" xr:uid="{7153C301-449A-4369-9A66-035FEBA38CE9}"/>
    <hyperlink ref="B42" r:id="rId40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2.55.45.021274%7CN&amp;hash=YXRiKmxe9UIys2XYMj1ZIwCC" xr:uid="{0FD3D35F-4B91-417C-A641-70DBAE3D8A15}"/>
    <hyperlink ref="B43" r:id="rId41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2.23.01.482268%7CN&amp;hash=On3YBQAVqQOQN58bAWPkZQCC" xr:uid="{C4AFA257-8EB2-461A-9F76-CE618D625E74}"/>
    <hyperlink ref="B44" r:id="rId42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1.58.07.393928%7CN&amp;hash=HXwTBU8Ui6yTGDt05eoPugCC" xr:uid="{240992AC-97EE-460B-BF2A-05D2FC3E8D0A}"/>
    <hyperlink ref="B45" r:id="rId43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1.00.40.077556%7CN&amp;hash=FJ2weeGAs04cwGiHgcKNRACC" xr:uid="{7BDB1737-E14B-4FA3-B03F-92EE715A2379}"/>
    <hyperlink ref="B46" r:id="rId44" display="https://internetbanken.privat.nordea.se/nsp/core?usecase=accounttransactions&amp;command=viewtransactionsinfo&amp;guid=XaDcnhErbVlq9cDzm7kP7ACC&amp;commandorigin=0.account_transactions&amp;fpid=ffzmvmmE6QzJ8g2i1d6MhwCC8650150788200300858xxxxxxxxx&amp;key=B002019-03-0900000326700029002019-03-09-10.28.36.775313%7CN&amp;hash=LkM2sINYzjewfERKMSltpwCC" xr:uid="{1DDF61E3-D254-454B-823C-403645314EE4}"/>
    <hyperlink ref="B49" r:id="rId45" display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8.00.19.145752%7CN&amp;hash=0hBu3BawhEA2lhGUNfkwCACC" xr:uid="{60F6CCDE-4EE6-41F7-891C-33363399FD76}"/>
    <hyperlink ref="B50" r:id="rId46" display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7.17.53.714880%7CN&amp;hash=yzcxkchxpELuSpClcZo0uACC" xr:uid="{E87871D5-413F-4075-8C22-82AF35C0785D}"/>
    <hyperlink ref="B51" r:id="rId47" display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5.35.28.438459%7CN&amp;hash=ql9X1U3smPtGgVmQ8ANH1wCC" xr:uid="{30D9718F-3FBF-4A16-855D-BD58369EDA04}"/>
    <hyperlink ref="B52" r:id="rId48" display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4.46.03.373789%7CN&amp;hash=pMf0ZHwejXVBd7MATZGt7gCC" xr:uid="{248D7B2F-D27A-426E-8460-DE10801E05F0}"/>
    <hyperlink ref="B53" r:id="rId49" display="https://internetbanken.privat.nordea.se/nsp/core?usecase=accounttransactions&amp;command=viewtransactionsinfo&amp;guid=XaDcnhErbVlq9cDzm7kP7ACC&amp;commandorigin=0.account_transactions&amp;fpid=ffzmvmmE6QzJ8g2i1d6MhwCC8650150788200300858xxxxxxxxx&amp;key=B002019-03-0800000326700029002019-03-08-13.45.00.171850%7CN&amp;hash=cNtMK1tq6QcYOTmB9niIRgCC" xr:uid="{249FAB25-959D-4A36-A227-0BAF2547BD25}"/>
    <hyperlink ref="B56" r:id="rId50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9.29.33.014492%7CN&amp;hash=MlSk6l3JsZDVVwdBmex3GACC" xr:uid="{54EA0526-6A2A-4820-8780-2189DA203A9F}"/>
    <hyperlink ref="B57" r:id="rId51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6.56.05.735829%7CN&amp;hash=CUToKyLtMUCeUIcKnDfbTwCC" xr:uid="{6C9277CA-33FB-4F7C-B4BE-562A8167FF08}"/>
    <hyperlink ref="B58" r:id="rId52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5.48.43.346717%7CN&amp;hash=jcDA1sR9c5sqfsOueY7J0QCC" xr:uid="{BA571BD7-6E3F-4734-8D7F-C8625B0C0C68}"/>
    <hyperlink ref="B59" r:id="rId53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5.27.29.704576%7CN&amp;hash=5JiB39LXzrcDelwTIPuPygCC" xr:uid="{DE6436D2-3032-457C-BF20-1FCCACA9FEB6}"/>
    <hyperlink ref="B60" r:id="rId54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4.15.04.875578%7CN&amp;hash=dEQjMSISCDjuWQBKJAP1MQCC" xr:uid="{25D38563-0163-48D0-B818-80BDC587B951}"/>
    <hyperlink ref="B61" r:id="rId55" display="https://internetbanken.privat.nordea.se/nsp/core?usecase=accounttransactions&amp;command=viewtransactionsinfo&amp;guid=XaDcnhErbVlq9cDzm7kP7ACC&amp;commandorigin=0.account_transactions&amp;fpid=ffzmvmmE6QzJ8g2i1d6MhwCC8650150788200300858xxxxxxxxx&amp;key=B002019-03-0700000326700029002019-03-07-12.33.59.632779%7CN&amp;hash=ykLB6WBbcTeFva6kmQkTNwCC" xr:uid="{5AFD6C58-CE4F-44D7-87BF-83E6F3A48F9C}"/>
    <hyperlink ref="B64" r:id="rId56" display="https://internetbanken.privat.nordea.se/nsp/core?usecase=accounttransactions&amp;command=viewtransactionsinfo&amp;guid=XaDcnhErbVlq9cDzm7kP7ACC&amp;commandorigin=0.account_transactions&amp;fpid=ffzmvmmE6QzJ8g2i1d6MhwCC8650150788200300858xxxxxxxxx&amp;key=B002019-03-0600000326700029002019-03-06-23.56.39.357951%7CN&amp;hash=0NQhsQEzBWujLyASEm7VmACC" xr:uid="{A8ED0B36-F834-4CD1-A267-44A34ACADE8D}"/>
  </hyperlinks>
  <pageMargins left="0.7" right="0.7" top="0.75" bottom="0.75" header="0.3" footer="0.3"/>
  <pageSetup paperSize="9" orientation="portrait" r:id="rId57"/>
  <drawing r:id="rId58"/>
  <legacyDrawing r:id="rId59"/>
  <controls>
    <mc:AlternateContent xmlns:mc="http://schemas.openxmlformats.org/markup-compatibility/2006">
      <mc:Choice Requires="x14">
        <control shapeId="5121" r:id="rId60" name="Control 1">
          <controlPr defaultSize="0" r:id="rId6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76200</xdr:rowOff>
              </to>
            </anchor>
          </controlPr>
        </control>
      </mc:Choice>
      <mc:Fallback>
        <control shapeId="5121" r:id="rId60" name="Control 1"/>
      </mc:Fallback>
    </mc:AlternateContent>
    <mc:AlternateContent xmlns:mc="http://schemas.openxmlformats.org/markup-compatibility/2006">
      <mc:Choice Requires="x14">
        <control shapeId="5122" r:id="rId62" name="Control 2">
          <controlPr defaultSize="0" r:id="rId61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5122" r:id="rId62" name="Control 2"/>
      </mc:Fallback>
    </mc:AlternateContent>
    <mc:AlternateContent xmlns:mc="http://schemas.openxmlformats.org/markup-compatibility/2006">
      <mc:Choice Requires="x14">
        <control shapeId="5123" r:id="rId63" name="Control 3">
          <controlPr defaultSize="0" r:id="rId61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76200</xdr:rowOff>
              </to>
            </anchor>
          </controlPr>
        </control>
      </mc:Choice>
      <mc:Fallback>
        <control shapeId="5123" r:id="rId63" name="Control 3"/>
      </mc:Fallback>
    </mc:AlternateContent>
    <mc:AlternateContent xmlns:mc="http://schemas.openxmlformats.org/markup-compatibility/2006">
      <mc:Choice Requires="x14">
        <control shapeId="5124" r:id="rId64" name="Control 4">
          <controlPr defaultSize="0" r:id="rId61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76200</xdr:rowOff>
              </to>
            </anchor>
          </controlPr>
        </control>
      </mc:Choice>
      <mc:Fallback>
        <control shapeId="5124" r:id="rId64" name="Control 4"/>
      </mc:Fallback>
    </mc:AlternateContent>
    <mc:AlternateContent xmlns:mc="http://schemas.openxmlformats.org/markup-compatibility/2006">
      <mc:Choice Requires="x14">
        <control shapeId="5125" r:id="rId65" name="Control 5">
          <controlPr defaultSize="0" r:id="rId61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5125" r:id="rId65" name="Control 5"/>
      </mc:Fallback>
    </mc:AlternateContent>
    <mc:AlternateContent xmlns:mc="http://schemas.openxmlformats.org/markup-compatibility/2006">
      <mc:Choice Requires="x14">
        <control shapeId="5126" r:id="rId66" name="Control 6">
          <controlPr defaultSize="0" r:id="rId61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76200</xdr:rowOff>
              </to>
            </anchor>
          </controlPr>
        </control>
      </mc:Choice>
      <mc:Fallback>
        <control shapeId="5126" r:id="rId66" name="Control 6"/>
      </mc:Fallback>
    </mc:AlternateContent>
    <mc:AlternateContent xmlns:mc="http://schemas.openxmlformats.org/markup-compatibility/2006">
      <mc:Choice Requires="x14">
        <control shapeId="5127" r:id="rId67" name="Control 7">
          <controlPr defaultSize="0" r:id="rId61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76200</xdr:rowOff>
              </to>
            </anchor>
          </controlPr>
        </control>
      </mc:Choice>
      <mc:Fallback>
        <control shapeId="5127" r:id="rId67" name="Control 7"/>
      </mc:Fallback>
    </mc:AlternateContent>
    <mc:AlternateContent xmlns:mc="http://schemas.openxmlformats.org/markup-compatibility/2006">
      <mc:Choice Requires="x14">
        <control shapeId="5128" r:id="rId68" name="Control 8">
          <controlPr defaultSize="0" r:id="rId61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76200</xdr:rowOff>
              </to>
            </anchor>
          </controlPr>
        </control>
      </mc:Choice>
      <mc:Fallback>
        <control shapeId="5128" r:id="rId68" name="Control 8"/>
      </mc:Fallback>
    </mc:AlternateContent>
    <mc:AlternateContent xmlns:mc="http://schemas.openxmlformats.org/markup-compatibility/2006">
      <mc:Choice Requires="x14">
        <control shapeId="5129" r:id="rId69" name="Control 9">
          <controlPr defaultSize="0" r:id="rId61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76200</xdr:rowOff>
              </to>
            </anchor>
          </controlPr>
        </control>
      </mc:Choice>
      <mc:Fallback>
        <control shapeId="5129" r:id="rId69" name="Control 9"/>
      </mc:Fallback>
    </mc:AlternateContent>
    <mc:AlternateContent xmlns:mc="http://schemas.openxmlformats.org/markup-compatibility/2006">
      <mc:Choice Requires="x14">
        <control shapeId="5130" r:id="rId70" name="Control 10">
          <controlPr defaultSize="0" r:id="rId61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76200</xdr:rowOff>
              </to>
            </anchor>
          </controlPr>
        </control>
      </mc:Choice>
      <mc:Fallback>
        <control shapeId="5130" r:id="rId70" name="Control 10"/>
      </mc:Fallback>
    </mc:AlternateContent>
    <mc:AlternateContent xmlns:mc="http://schemas.openxmlformats.org/markup-compatibility/2006">
      <mc:Choice Requires="x14">
        <control shapeId="5131" r:id="rId71" name="Control 11">
          <controlPr defaultSize="0" r:id="rId61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76200</xdr:rowOff>
              </to>
            </anchor>
          </controlPr>
        </control>
      </mc:Choice>
      <mc:Fallback>
        <control shapeId="5131" r:id="rId71" name="Control 11"/>
      </mc:Fallback>
    </mc:AlternateContent>
    <mc:AlternateContent xmlns:mc="http://schemas.openxmlformats.org/markup-compatibility/2006">
      <mc:Choice Requires="x14">
        <control shapeId="5132" r:id="rId72" name="Control 12">
          <controlPr defaultSize="0" r:id="rId61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76200</xdr:rowOff>
              </to>
            </anchor>
          </controlPr>
        </control>
      </mc:Choice>
      <mc:Fallback>
        <control shapeId="5132" r:id="rId72" name="Control 12"/>
      </mc:Fallback>
    </mc:AlternateContent>
    <mc:AlternateContent xmlns:mc="http://schemas.openxmlformats.org/markup-compatibility/2006">
      <mc:Choice Requires="x14">
        <control shapeId="5133" r:id="rId73" name="Control 13">
          <controlPr defaultSize="0" r:id="rId61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76200</xdr:rowOff>
              </to>
            </anchor>
          </controlPr>
        </control>
      </mc:Choice>
      <mc:Fallback>
        <control shapeId="5133" r:id="rId73" name="Control 13"/>
      </mc:Fallback>
    </mc:AlternateContent>
    <mc:AlternateContent xmlns:mc="http://schemas.openxmlformats.org/markup-compatibility/2006">
      <mc:Choice Requires="x14">
        <control shapeId="5134" r:id="rId74" name="Control 14">
          <controlPr defaultSize="0" r:id="rId61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76200</xdr:rowOff>
              </to>
            </anchor>
          </controlPr>
        </control>
      </mc:Choice>
      <mc:Fallback>
        <control shapeId="5134" r:id="rId74" name="Control 14"/>
      </mc:Fallback>
    </mc:AlternateContent>
    <mc:AlternateContent xmlns:mc="http://schemas.openxmlformats.org/markup-compatibility/2006">
      <mc:Choice Requires="x14">
        <control shapeId="5135" r:id="rId75" name="Control 15">
          <controlPr defaultSize="0" r:id="rId61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76200</xdr:rowOff>
              </to>
            </anchor>
          </controlPr>
        </control>
      </mc:Choice>
      <mc:Fallback>
        <control shapeId="5135" r:id="rId75" name="Control 15"/>
      </mc:Fallback>
    </mc:AlternateContent>
    <mc:AlternateContent xmlns:mc="http://schemas.openxmlformats.org/markup-compatibility/2006">
      <mc:Choice Requires="x14">
        <control shapeId="5136" r:id="rId76" name="Control 16">
          <controlPr defaultSize="0" r:id="rId61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76200</xdr:rowOff>
              </to>
            </anchor>
          </controlPr>
        </control>
      </mc:Choice>
      <mc:Fallback>
        <control shapeId="5136" r:id="rId76" name="Control 16"/>
      </mc:Fallback>
    </mc:AlternateContent>
    <mc:AlternateContent xmlns:mc="http://schemas.openxmlformats.org/markup-compatibility/2006">
      <mc:Choice Requires="x14">
        <control shapeId="5137" r:id="rId77" name="Control 17">
          <controlPr defaultSize="0" r:id="rId61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76200</xdr:rowOff>
              </to>
            </anchor>
          </controlPr>
        </control>
      </mc:Choice>
      <mc:Fallback>
        <control shapeId="5137" r:id="rId77" name="Control 17"/>
      </mc:Fallback>
    </mc:AlternateContent>
    <mc:AlternateContent xmlns:mc="http://schemas.openxmlformats.org/markup-compatibility/2006">
      <mc:Choice Requires="x14">
        <control shapeId="5138" r:id="rId78" name="Control 18">
          <controlPr defaultSize="0" r:id="rId61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76200</xdr:rowOff>
              </to>
            </anchor>
          </controlPr>
        </control>
      </mc:Choice>
      <mc:Fallback>
        <control shapeId="5138" r:id="rId78" name="Control 18"/>
      </mc:Fallback>
    </mc:AlternateContent>
    <mc:AlternateContent xmlns:mc="http://schemas.openxmlformats.org/markup-compatibility/2006">
      <mc:Choice Requires="x14">
        <control shapeId="5139" r:id="rId79" name="Control 19">
          <controlPr defaultSize="0" r:id="rId61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76200</xdr:rowOff>
              </to>
            </anchor>
          </controlPr>
        </control>
      </mc:Choice>
      <mc:Fallback>
        <control shapeId="5139" r:id="rId79" name="Control 19"/>
      </mc:Fallback>
    </mc:AlternateContent>
    <mc:AlternateContent xmlns:mc="http://schemas.openxmlformats.org/markup-compatibility/2006">
      <mc:Choice Requires="x14">
        <control shapeId="5140" r:id="rId80" name="Control 20">
          <controlPr defaultSize="0" r:id="rId61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76200</xdr:rowOff>
              </to>
            </anchor>
          </controlPr>
        </control>
      </mc:Choice>
      <mc:Fallback>
        <control shapeId="5140" r:id="rId80" name="Control 20"/>
      </mc:Fallback>
    </mc:AlternateContent>
    <mc:AlternateContent xmlns:mc="http://schemas.openxmlformats.org/markup-compatibility/2006">
      <mc:Choice Requires="x14">
        <control shapeId="5141" r:id="rId81" name="Control 21">
          <controlPr defaultSize="0" r:id="rId61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76200</xdr:rowOff>
              </to>
            </anchor>
          </controlPr>
        </control>
      </mc:Choice>
      <mc:Fallback>
        <control shapeId="5141" r:id="rId81" name="Control 21"/>
      </mc:Fallback>
    </mc:AlternateContent>
    <mc:AlternateContent xmlns:mc="http://schemas.openxmlformats.org/markup-compatibility/2006">
      <mc:Choice Requires="x14">
        <control shapeId="5142" r:id="rId82" name="Control 22">
          <controlPr defaultSize="0" r:id="rId61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76200</xdr:rowOff>
              </to>
            </anchor>
          </controlPr>
        </control>
      </mc:Choice>
      <mc:Fallback>
        <control shapeId="5142" r:id="rId82" name="Control 22"/>
      </mc:Fallback>
    </mc:AlternateContent>
    <mc:AlternateContent xmlns:mc="http://schemas.openxmlformats.org/markup-compatibility/2006">
      <mc:Choice Requires="x14">
        <control shapeId="5143" r:id="rId83" name="Control 23">
          <controlPr defaultSize="0" r:id="rId61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76200</xdr:rowOff>
              </to>
            </anchor>
          </controlPr>
        </control>
      </mc:Choice>
      <mc:Fallback>
        <control shapeId="5143" r:id="rId83" name="Control 23"/>
      </mc:Fallback>
    </mc:AlternateContent>
    <mc:AlternateContent xmlns:mc="http://schemas.openxmlformats.org/markup-compatibility/2006">
      <mc:Choice Requires="x14">
        <control shapeId="5144" r:id="rId84" name="Control 24">
          <controlPr defaultSize="0" r:id="rId61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76200</xdr:rowOff>
              </to>
            </anchor>
          </controlPr>
        </control>
      </mc:Choice>
      <mc:Fallback>
        <control shapeId="5144" r:id="rId84" name="Control 24"/>
      </mc:Fallback>
    </mc:AlternateContent>
    <mc:AlternateContent xmlns:mc="http://schemas.openxmlformats.org/markup-compatibility/2006">
      <mc:Choice Requires="x14">
        <control shapeId="5145" r:id="rId85" name="Control 25">
          <controlPr defaultSize="0" r:id="rId61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76200</xdr:rowOff>
              </to>
            </anchor>
          </controlPr>
        </control>
      </mc:Choice>
      <mc:Fallback>
        <control shapeId="5145" r:id="rId85" name="Control 25"/>
      </mc:Fallback>
    </mc:AlternateContent>
    <mc:AlternateContent xmlns:mc="http://schemas.openxmlformats.org/markup-compatibility/2006">
      <mc:Choice Requires="x14">
        <control shapeId="5146" r:id="rId86" name="Control 26">
          <controlPr defaultSize="0" r:id="rId61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29</xdr:row>
                <xdr:rowOff>76200</xdr:rowOff>
              </to>
            </anchor>
          </controlPr>
        </control>
      </mc:Choice>
      <mc:Fallback>
        <control shapeId="5146" r:id="rId86" name="Control 26"/>
      </mc:Fallback>
    </mc:AlternateContent>
    <mc:AlternateContent xmlns:mc="http://schemas.openxmlformats.org/markup-compatibility/2006">
      <mc:Choice Requires="x14">
        <control shapeId="5147" r:id="rId87" name="Control 27">
          <controlPr defaultSize="0" r:id="rId61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30</xdr:row>
                <xdr:rowOff>76200</xdr:rowOff>
              </to>
            </anchor>
          </controlPr>
        </control>
      </mc:Choice>
      <mc:Fallback>
        <control shapeId="5147" r:id="rId87" name="Control 27"/>
      </mc:Fallback>
    </mc:AlternateContent>
    <mc:AlternateContent xmlns:mc="http://schemas.openxmlformats.org/markup-compatibility/2006">
      <mc:Choice Requires="x14">
        <control shapeId="5148" r:id="rId88" name="Control 28">
          <controlPr defaultSize="0" r:id="rId61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31</xdr:row>
                <xdr:rowOff>76200</xdr:rowOff>
              </to>
            </anchor>
          </controlPr>
        </control>
      </mc:Choice>
      <mc:Fallback>
        <control shapeId="5148" r:id="rId88" name="Control 28"/>
      </mc:Fallback>
    </mc:AlternateContent>
    <mc:AlternateContent xmlns:mc="http://schemas.openxmlformats.org/markup-compatibility/2006">
      <mc:Choice Requires="x14">
        <control shapeId="5149" r:id="rId89" name="Control 29">
          <controlPr defaultSize="0" r:id="rId61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76200</xdr:rowOff>
              </to>
            </anchor>
          </controlPr>
        </control>
      </mc:Choice>
      <mc:Fallback>
        <control shapeId="5149" r:id="rId89" name="Control 29"/>
      </mc:Fallback>
    </mc:AlternateContent>
    <mc:AlternateContent xmlns:mc="http://schemas.openxmlformats.org/markup-compatibility/2006">
      <mc:Choice Requires="x14">
        <control shapeId="5150" r:id="rId90" name="Control 30">
          <controlPr defaultSize="0" r:id="rId61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33</xdr:row>
                <xdr:rowOff>76200</xdr:rowOff>
              </to>
            </anchor>
          </controlPr>
        </control>
      </mc:Choice>
      <mc:Fallback>
        <control shapeId="5150" r:id="rId90" name="Control 30"/>
      </mc:Fallback>
    </mc:AlternateContent>
    <mc:AlternateContent xmlns:mc="http://schemas.openxmlformats.org/markup-compatibility/2006">
      <mc:Choice Requires="x14">
        <control shapeId="5151" r:id="rId91" name="Control 31">
          <controlPr defaultSize="0" r:id="rId61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34</xdr:row>
                <xdr:rowOff>76200</xdr:rowOff>
              </to>
            </anchor>
          </controlPr>
        </control>
      </mc:Choice>
      <mc:Fallback>
        <control shapeId="5151" r:id="rId91" name="Control 31"/>
      </mc:Fallback>
    </mc:AlternateContent>
    <mc:AlternateContent xmlns:mc="http://schemas.openxmlformats.org/markup-compatibility/2006">
      <mc:Choice Requires="x14">
        <control shapeId="5152" r:id="rId92" name="Control 32">
          <controlPr defaultSize="0" r:id="rId61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35</xdr:row>
                <xdr:rowOff>76200</xdr:rowOff>
              </to>
            </anchor>
          </controlPr>
        </control>
      </mc:Choice>
      <mc:Fallback>
        <control shapeId="5152" r:id="rId92" name="Control 32"/>
      </mc:Fallback>
    </mc:AlternateContent>
    <mc:AlternateContent xmlns:mc="http://schemas.openxmlformats.org/markup-compatibility/2006">
      <mc:Choice Requires="x14">
        <control shapeId="5153" r:id="rId93" name="Control 33">
          <controlPr defaultSize="0" r:id="rId61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36</xdr:row>
                <xdr:rowOff>76200</xdr:rowOff>
              </to>
            </anchor>
          </controlPr>
        </control>
      </mc:Choice>
      <mc:Fallback>
        <control shapeId="5153" r:id="rId93" name="Control 33"/>
      </mc:Fallback>
    </mc:AlternateContent>
    <mc:AlternateContent xmlns:mc="http://schemas.openxmlformats.org/markup-compatibility/2006">
      <mc:Choice Requires="x14">
        <control shapeId="5154" r:id="rId94" name="Control 34">
          <controlPr defaultSize="0" r:id="rId61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5154" r:id="rId94" name="Control 34"/>
      </mc:Fallback>
    </mc:AlternateContent>
    <mc:AlternateContent xmlns:mc="http://schemas.openxmlformats.org/markup-compatibility/2006">
      <mc:Choice Requires="x14">
        <control shapeId="5155" r:id="rId95" name="Control 35">
          <controlPr defaultSize="0" r:id="rId61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38</xdr:row>
                <xdr:rowOff>76200</xdr:rowOff>
              </to>
            </anchor>
          </controlPr>
        </control>
      </mc:Choice>
      <mc:Fallback>
        <control shapeId="5155" r:id="rId95" name="Control 35"/>
      </mc:Fallback>
    </mc:AlternateContent>
    <mc:AlternateContent xmlns:mc="http://schemas.openxmlformats.org/markup-compatibility/2006">
      <mc:Choice Requires="x14">
        <control shapeId="5156" r:id="rId96" name="Control 36">
          <controlPr defaultSize="0" r:id="rId61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39</xdr:row>
                <xdr:rowOff>76200</xdr:rowOff>
              </to>
            </anchor>
          </controlPr>
        </control>
      </mc:Choice>
      <mc:Fallback>
        <control shapeId="5156" r:id="rId96" name="Control 36"/>
      </mc:Fallback>
    </mc:AlternateContent>
    <mc:AlternateContent xmlns:mc="http://schemas.openxmlformats.org/markup-compatibility/2006">
      <mc:Choice Requires="x14">
        <control shapeId="5157" r:id="rId97" name="Control 37">
          <controlPr defaultSize="0" r:id="rId61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40</xdr:row>
                <xdr:rowOff>76200</xdr:rowOff>
              </to>
            </anchor>
          </controlPr>
        </control>
      </mc:Choice>
      <mc:Fallback>
        <control shapeId="5157" r:id="rId97" name="Control 37"/>
      </mc:Fallback>
    </mc:AlternateContent>
    <mc:AlternateContent xmlns:mc="http://schemas.openxmlformats.org/markup-compatibility/2006">
      <mc:Choice Requires="x14">
        <control shapeId="5158" r:id="rId98" name="Control 38">
          <controlPr defaultSize="0" r:id="rId61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41</xdr:row>
                <xdr:rowOff>76200</xdr:rowOff>
              </to>
            </anchor>
          </controlPr>
        </control>
      </mc:Choice>
      <mc:Fallback>
        <control shapeId="5158" r:id="rId98" name="Control 38"/>
      </mc:Fallback>
    </mc:AlternateContent>
    <mc:AlternateContent xmlns:mc="http://schemas.openxmlformats.org/markup-compatibility/2006">
      <mc:Choice Requires="x14">
        <control shapeId="5159" r:id="rId99" name="Control 39">
          <controlPr defaultSize="0" r:id="rId61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42</xdr:row>
                <xdr:rowOff>76200</xdr:rowOff>
              </to>
            </anchor>
          </controlPr>
        </control>
      </mc:Choice>
      <mc:Fallback>
        <control shapeId="5159" r:id="rId99" name="Control 39"/>
      </mc:Fallback>
    </mc:AlternateContent>
    <mc:AlternateContent xmlns:mc="http://schemas.openxmlformats.org/markup-compatibility/2006">
      <mc:Choice Requires="x14">
        <control shapeId="5160" r:id="rId100" name="Control 40">
          <controlPr defaultSize="0" r:id="rId61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43</xdr:row>
                <xdr:rowOff>76200</xdr:rowOff>
              </to>
            </anchor>
          </controlPr>
        </control>
      </mc:Choice>
      <mc:Fallback>
        <control shapeId="5160" r:id="rId100" name="Control 40"/>
      </mc:Fallback>
    </mc:AlternateContent>
    <mc:AlternateContent xmlns:mc="http://schemas.openxmlformats.org/markup-compatibility/2006">
      <mc:Choice Requires="x14">
        <control shapeId="5161" r:id="rId101" name="Control 41">
          <controlPr defaultSize="0" r:id="rId61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44</xdr:row>
                <xdr:rowOff>76200</xdr:rowOff>
              </to>
            </anchor>
          </controlPr>
        </control>
      </mc:Choice>
      <mc:Fallback>
        <control shapeId="5161" r:id="rId101" name="Control 41"/>
      </mc:Fallback>
    </mc:AlternateContent>
    <mc:AlternateContent xmlns:mc="http://schemas.openxmlformats.org/markup-compatibility/2006">
      <mc:Choice Requires="x14">
        <control shapeId="5162" r:id="rId102" name="Control 42">
          <controlPr defaultSize="0" r:id="rId61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45</xdr:row>
                <xdr:rowOff>76200</xdr:rowOff>
              </to>
            </anchor>
          </controlPr>
        </control>
      </mc:Choice>
      <mc:Fallback>
        <control shapeId="5162" r:id="rId102" name="Control 42"/>
      </mc:Fallback>
    </mc:AlternateContent>
    <mc:AlternateContent xmlns:mc="http://schemas.openxmlformats.org/markup-compatibility/2006">
      <mc:Choice Requires="x14">
        <control shapeId="5163" r:id="rId103" name="Control 43">
          <controlPr defaultSize="0" r:id="rId61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46</xdr:row>
                <xdr:rowOff>76200</xdr:rowOff>
              </to>
            </anchor>
          </controlPr>
        </control>
      </mc:Choice>
      <mc:Fallback>
        <control shapeId="5163" r:id="rId103" name="Control 43"/>
      </mc:Fallback>
    </mc:AlternateContent>
    <mc:AlternateContent xmlns:mc="http://schemas.openxmlformats.org/markup-compatibility/2006">
      <mc:Choice Requires="x14">
        <control shapeId="5164" r:id="rId104" name="Control 44">
          <controlPr defaultSize="0" r:id="rId61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49</xdr:row>
                <xdr:rowOff>76200</xdr:rowOff>
              </to>
            </anchor>
          </controlPr>
        </control>
      </mc:Choice>
      <mc:Fallback>
        <control shapeId="5164" r:id="rId104" name="Control 44"/>
      </mc:Fallback>
    </mc:AlternateContent>
    <mc:AlternateContent xmlns:mc="http://schemas.openxmlformats.org/markup-compatibility/2006">
      <mc:Choice Requires="x14">
        <control shapeId="5165" r:id="rId105" name="Control 45">
          <controlPr defaultSize="0" r:id="rId61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50</xdr:row>
                <xdr:rowOff>76200</xdr:rowOff>
              </to>
            </anchor>
          </controlPr>
        </control>
      </mc:Choice>
      <mc:Fallback>
        <control shapeId="5165" r:id="rId105" name="Control 45"/>
      </mc:Fallback>
    </mc:AlternateContent>
    <mc:AlternateContent xmlns:mc="http://schemas.openxmlformats.org/markup-compatibility/2006">
      <mc:Choice Requires="x14">
        <control shapeId="5166" r:id="rId106" name="Control 46">
          <controlPr defaultSize="0" r:id="rId61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257175</xdr:colOff>
                <xdr:row>51</xdr:row>
                <xdr:rowOff>76200</xdr:rowOff>
              </to>
            </anchor>
          </controlPr>
        </control>
      </mc:Choice>
      <mc:Fallback>
        <control shapeId="5166" r:id="rId106" name="Control 46"/>
      </mc:Fallback>
    </mc:AlternateContent>
    <mc:AlternateContent xmlns:mc="http://schemas.openxmlformats.org/markup-compatibility/2006">
      <mc:Choice Requires="x14">
        <control shapeId="5167" r:id="rId107" name="Control 47">
          <controlPr defaultSize="0" r:id="rId61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52</xdr:row>
                <xdr:rowOff>76200</xdr:rowOff>
              </to>
            </anchor>
          </controlPr>
        </control>
      </mc:Choice>
      <mc:Fallback>
        <control shapeId="5167" r:id="rId107" name="Control 47"/>
      </mc:Fallback>
    </mc:AlternateContent>
    <mc:AlternateContent xmlns:mc="http://schemas.openxmlformats.org/markup-compatibility/2006">
      <mc:Choice Requires="x14">
        <control shapeId="5168" r:id="rId108" name="Control 48">
          <controlPr defaultSize="0" r:id="rId61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257175</xdr:colOff>
                <xdr:row>53</xdr:row>
                <xdr:rowOff>76200</xdr:rowOff>
              </to>
            </anchor>
          </controlPr>
        </control>
      </mc:Choice>
      <mc:Fallback>
        <control shapeId="5168" r:id="rId108" name="Control 48"/>
      </mc:Fallback>
    </mc:AlternateContent>
    <mc:AlternateContent xmlns:mc="http://schemas.openxmlformats.org/markup-compatibility/2006">
      <mc:Choice Requires="x14">
        <control shapeId="5169" r:id="rId109" name="Control 49">
          <controlPr defaultSize="0" r:id="rId61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54</xdr:row>
                <xdr:rowOff>76200</xdr:rowOff>
              </to>
            </anchor>
          </controlPr>
        </control>
      </mc:Choice>
      <mc:Fallback>
        <control shapeId="5169" r:id="rId109" name="Control 49"/>
      </mc:Fallback>
    </mc:AlternateContent>
    <mc:AlternateContent xmlns:mc="http://schemas.openxmlformats.org/markup-compatibility/2006">
      <mc:Choice Requires="x14">
        <control shapeId="5170" r:id="rId110" name="Control 50">
          <controlPr defaultSize="0" r:id="rId61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56</xdr:row>
                <xdr:rowOff>76200</xdr:rowOff>
              </to>
            </anchor>
          </controlPr>
        </control>
      </mc:Choice>
      <mc:Fallback>
        <control shapeId="5170" r:id="rId110" name="Control 50"/>
      </mc:Fallback>
    </mc:AlternateContent>
    <mc:AlternateContent xmlns:mc="http://schemas.openxmlformats.org/markup-compatibility/2006">
      <mc:Choice Requires="x14">
        <control shapeId="5171" r:id="rId111" name="Control 51">
          <controlPr defaultSize="0" r:id="rId61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257175</xdr:colOff>
                <xdr:row>57</xdr:row>
                <xdr:rowOff>76200</xdr:rowOff>
              </to>
            </anchor>
          </controlPr>
        </control>
      </mc:Choice>
      <mc:Fallback>
        <control shapeId="5171" r:id="rId111" name="Control 51"/>
      </mc:Fallback>
    </mc:AlternateContent>
    <mc:AlternateContent xmlns:mc="http://schemas.openxmlformats.org/markup-compatibility/2006">
      <mc:Choice Requires="x14">
        <control shapeId="5172" r:id="rId112" name="Control 52">
          <controlPr defaultSize="0" r:id="rId61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257175</xdr:colOff>
                <xdr:row>58</xdr:row>
                <xdr:rowOff>76200</xdr:rowOff>
              </to>
            </anchor>
          </controlPr>
        </control>
      </mc:Choice>
      <mc:Fallback>
        <control shapeId="5172" r:id="rId112" name="Control 52"/>
      </mc:Fallback>
    </mc:AlternateContent>
    <mc:AlternateContent xmlns:mc="http://schemas.openxmlformats.org/markup-compatibility/2006">
      <mc:Choice Requires="x14">
        <control shapeId="5173" r:id="rId113" name="Control 53">
          <controlPr defaultSize="0" r:id="rId61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257175</xdr:colOff>
                <xdr:row>59</xdr:row>
                <xdr:rowOff>76200</xdr:rowOff>
              </to>
            </anchor>
          </controlPr>
        </control>
      </mc:Choice>
      <mc:Fallback>
        <control shapeId="5173" r:id="rId113" name="Control 53"/>
      </mc:Fallback>
    </mc:AlternateContent>
    <mc:AlternateContent xmlns:mc="http://schemas.openxmlformats.org/markup-compatibility/2006">
      <mc:Choice Requires="x14">
        <control shapeId="5174" r:id="rId114" name="Control 54">
          <controlPr defaultSize="0" r:id="rId61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257175</xdr:colOff>
                <xdr:row>60</xdr:row>
                <xdr:rowOff>76200</xdr:rowOff>
              </to>
            </anchor>
          </controlPr>
        </control>
      </mc:Choice>
      <mc:Fallback>
        <control shapeId="5174" r:id="rId114" name="Control 54"/>
      </mc:Fallback>
    </mc:AlternateContent>
    <mc:AlternateContent xmlns:mc="http://schemas.openxmlformats.org/markup-compatibility/2006">
      <mc:Choice Requires="x14">
        <control shapeId="5175" r:id="rId115" name="Control 55">
          <controlPr defaultSize="0" r:id="rId61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61</xdr:row>
                <xdr:rowOff>76200</xdr:rowOff>
              </to>
            </anchor>
          </controlPr>
        </control>
      </mc:Choice>
      <mc:Fallback>
        <control shapeId="5175" r:id="rId115" name="Control 55"/>
      </mc:Fallback>
    </mc:AlternateContent>
    <mc:AlternateContent xmlns:mc="http://schemas.openxmlformats.org/markup-compatibility/2006">
      <mc:Choice Requires="x14">
        <control shapeId="5176" r:id="rId116" name="Control 56">
          <controlPr defaultSize="0" r:id="rId61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257175</xdr:colOff>
                <xdr:row>64</xdr:row>
                <xdr:rowOff>76200</xdr:rowOff>
              </to>
            </anchor>
          </controlPr>
        </control>
      </mc:Choice>
      <mc:Fallback>
        <control shapeId="5176" r:id="rId116" name="Control 56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60D5-BFDB-4580-9A54-39832948F58A}">
  <sheetPr codeName="Blad1"/>
  <dimension ref="A1:N30"/>
  <sheetViews>
    <sheetView tabSelected="1" workbookViewId="0">
      <selection activeCell="N25" sqref="N25"/>
    </sheetView>
  </sheetViews>
  <sheetFormatPr defaultRowHeight="15" x14ac:dyDescent="0.25"/>
  <cols>
    <col min="1" max="1" width="24" style="72" bestFit="1" customWidth="1"/>
    <col min="2" max="8" width="9.140625" style="72"/>
    <col min="9" max="9" width="17.28515625" style="73" customWidth="1"/>
    <col min="10" max="10" width="36.7109375" style="72" customWidth="1"/>
    <col min="11" max="11" width="9.140625" style="73"/>
    <col min="12" max="13" width="9.140625" style="72"/>
    <col min="14" max="14" width="35" style="72" bestFit="1" customWidth="1"/>
    <col min="15" max="16384" width="9.140625" style="72"/>
  </cols>
  <sheetData>
    <row r="1" spans="1:14" x14ac:dyDescent="0.25">
      <c r="A1" s="70"/>
      <c r="B1" s="71"/>
      <c r="C1" s="71" t="s">
        <v>252</v>
      </c>
      <c r="D1" s="71"/>
    </row>
    <row r="2" spans="1:14" x14ac:dyDescent="0.25">
      <c r="A2" s="70"/>
      <c r="B2" s="71" t="s">
        <v>257</v>
      </c>
      <c r="C2" s="71" t="s">
        <v>258</v>
      </c>
      <c r="D2" s="71" t="s">
        <v>6</v>
      </c>
      <c r="I2" s="74"/>
      <c r="J2" s="75"/>
      <c r="K2" s="76" t="s">
        <v>14</v>
      </c>
      <c r="L2" s="76" t="s">
        <v>283</v>
      </c>
      <c r="M2" s="77"/>
    </row>
    <row r="3" spans="1:14" x14ac:dyDescent="0.25">
      <c r="A3" s="78" t="s">
        <v>230</v>
      </c>
      <c r="B3" s="72">
        <v>0</v>
      </c>
      <c r="C3" s="72">
        <v>150</v>
      </c>
      <c r="D3" s="72">
        <f>B3*C3</f>
        <v>0</v>
      </c>
      <c r="I3" s="79">
        <v>43548</v>
      </c>
      <c r="J3" s="80" t="s">
        <v>263</v>
      </c>
      <c r="K3" s="81"/>
      <c r="L3" s="81">
        <v>100</v>
      </c>
      <c r="M3" s="81"/>
      <c r="N3" s="77" t="s">
        <v>273</v>
      </c>
    </row>
    <row r="4" spans="1:14" x14ac:dyDescent="0.25">
      <c r="A4" s="78" t="s">
        <v>231</v>
      </c>
      <c r="B4" s="72">
        <v>2</v>
      </c>
      <c r="C4" s="72">
        <v>20</v>
      </c>
      <c r="D4" s="72">
        <f t="shared" ref="D4:D29" si="0">B4*C4</f>
        <v>40</v>
      </c>
      <c r="I4" s="79">
        <v>43548</v>
      </c>
      <c r="J4" s="80" t="s">
        <v>264</v>
      </c>
      <c r="K4" s="81">
        <v>750</v>
      </c>
      <c r="L4" s="81">
        <v>750</v>
      </c>
      <c r="M4" s="81"/>
      <c r="N4" s="77" t="s">
        <v>274</v>
      </c>
    </row>
    <row r="5" spans="1:14" x14ac:dyDescent="0.25">
      <c r="A5" s="78" t="s">
        <v>250</v>
      </c>
      <c r="C5" s="72">
        <v>60</v>
      </c>
      <c r="D5" s="72">
        <f t="shared" si="0"/>
        <v>0</v>
      </c>
      <c r="I5" s="79">
        <v>43548</v>
      </c>
      <c r="J5" s="80" t="s">
        <v>118</v>
      </c>
      <c r="K5" s="81">
        <v>300</v>
      </c>
      <c r="L5" s="81">
        <v>300</v>
      </c>
      <c r="M5" s="81"/>
      <c r="N5" s="77" t="s">
        <v>272</v>
      </c>
    </row>
    <row r="6" spans="1:14" x14ac:dyDescent="0.25">
      <c r="A6" s="78" t="s">
        <v>232</v>
      </c>
      <c r="B6" s="72">
        <v>1</v>
      </c>
      <c r="C6" s="72">
        <v>5</v>
      </c>
      <c r="D6" s="72">
        <f t="shared" si="0"/>
        <v>5</v>
      </c>
      <c r="I6" s="79">
        <v>43548</v>
      </c>
      <c r="J6" s="80" t="s">
        <v>265</v>
      </c>
      <c r="K6" s="81">
        <v>380</v>
      </c>
      <c r="L6" s="81">
        <v>410</v>
      </c>
      <c r="M6" s="81"/>
      <c r="N6" s="77" t="s">
        <v>275</v>
      </c>
    </row>
    <row r="7" spans="1:14" x14ac:dyDescent="0.25">
      <c r="A7" s="78" t="s">
        <v>233</v>
      </c>
      <c r="B7" s="72">
        <v>2</v>
      </c>
      <c r="C7" s="72">
        <v>165</v>
      </c>
      <c r="D7" s="72">
        <f t="shared" si="0"/>
        <v>330</v>
      </c>
      <c r="I7" s="79">
        <v>43548</v>
      </c>
      <c r="J7" s="80" t="s">
        <v>266</v>
      </c>
      <c r="K7" s="81"/>
      <c r="L7" s="81">
        <v>100</v>
      </c>
      <c r="M7" s="81"/>
      <c r="N7" s="77" t="s">
        <v>276</v>
      </c>
    </row>
    <row r="8" spans="1:14" x14ac:dyDescent="0.25">
      <c r="A8" s="78" t="s">
        <v>234</v>
      </c>
      <c r="B8" s="72">
        <v>2</v>
      </c>
      <c r="C8" s="72">
        <v>280</v>
      </c>
      <c r="D8" s="72">
        <f t="shared" si="0"/>
        <v>560</v>
      </c>
      <c r="I8" s="79">
        <v>43548</v>
      </c>
      <c r="J8" s="80" t="s">
        <v>267</v>
      </c>
      <c r="K8" s="81"/>
      <c r="L8" s="81">
        <v>40</v>
      </c>
      <c r="M8" s="81"/>
      <c r="N8" s="77" t="s">
        <v>276</v>
      </c>
    </row>
    <row r="9" spans="1:14" x14ac:dyDescent="0.25">
      <c r="A9" s="78" t="s">
        <v>235</v>
      </c>
      <c r="B9" s="72">
        <v>2</v>
      </c>
      <c r="C9" s="72">
        <v>280</v>
      </c>
      <c r="D9" s="72">
        <f t="shared" si="0"/>
        <v>560</v>
      </c>
      <c r="F9" s="72" t="s">
        <v>262</v>
      </c>
      <c r="I9" s="79">
        <v>43548</v>
      </c>
      <c r="J9" s="80" t="s">
        <v>268</v>
      </c>
      <c r="K9" s="81">
        <v>265</v>
      </c>
      <c r="L9" s="81">
        <v>265</v>
      </c>
      <c r="M9" s="81"/>
      <c r="N9" s="77"/>
    </row>
    <row r="10" spans="1:14" x14ac:dyDescent="0.25">
      <c r="A10" s="78" t="s">
        <v>236</v>
      </c>
      <c r="B10" s="72">
        <v>2</v>
      </c>
      <c r="C10" s="72">
        <v>250</v>
      </c>
      <c r="D10" s="72">
        <f t="shared" si="0"/>
        <v>500</v>
      </c>
      <c r="I10" s="79"/>
      <c r="J10" s="80"/>
      <c r="K10" s="76">
        <f>SUM(K3:K9)</f>
        <v>1695</v>
      </c>
      <c r="L10" s="75">
        <f>SUM(L3:L9)</f>
        <v>1965</v>
      </c>
      <c r="M10" s="81"/>
      <c r="N10" s="77"/>
    </row>
    <row r="11" spans="1:14" x14ac:dyDescent="0.25">
      <c r="A11" s="78" t="s">
        <v>253</v>
      </c>
      <c r="B11" s="72">
        <v>1</v>
      </c>
      <c r="C11" s="72">
        <v>100</v>
      </c>
      <c r="D11" s="72">
        <f t="shared" si="0"/>
        <v>100</v>
      </c>
      <c r="I11" s="79">
        <v>43547</v>
      </c>
      <c r="J11" s="80" t="s">
        <v>266</v>
      </c>
      <c r="K11" s="81">
        <v>200</v>
      </c>
      <c r="L11" s="81">
        <v>200</v>
      </c>
      <c r="M11" s="81"/>
      <c r="N11" s="77" t="s">
        <v>282</v>
      </c>
    </row>
    <row r="12" spans="1:14" x14ac:dyDescent="0.25">
      <c r="A12" s="78" t="s">
        <v>260</v>
      </c>
      <c r="C12" s="72">
        <v>175</v>
      </c>
      <c r="D12" s="72">
        <f t="shared" si="0"/>
        <v>0</v>
      </c>
      <c r="I12" s="79">
        <v>43547</v>
      </c>
      <c r="J12" s="80" t="s">
        <v>267</v>
      </c>
      <c r="K12" s="81">
        <v>220</v>
      </c>
      <c r="L12" s="81">
        <v>720</v>
      </c>
      <c r="M12" s="81"/>
      <c r="N12" s="77" t="s">
        <v>277</v>
      </c>
    </row>
    <row r="13" spans="1:14" x14ac:dyDescent="0.25">
      <c r="A13" s="78" t="s">
        <v>261</v>
      </c>
      <c r="C13" s="72">
        <v>200</v>
      </c>
      <c r="D13" s="72">
        <f t="shared" si="0"/>
        <v>0</v>
      </c>
      <c r="I13" s="79">
        <v>43547</v>
      </c>
      <c r="J13" s="80" t="s">
        <v>269</v>
      </c>
      <c r="K13" s="81">
        <v>120</v>
      </c>
      <c r="L13" s="81">
        <v>120</v>
      </c>
      <c r="M13" s="81"/>
      <c r="N13" s="77" t="s">
        <v>278</v>
      </c>
    </row>
    <row r="14" spans="1:14" x14ac:dyDescent="0.25">
      <c r="A14" s="78" t="s">
        <v>254</v>
      </c>
      <c r="B14" s="72">
        <v>1</v>
      </c>
      <c r="C14" s="72">
        <v>15</v>
      </c>
      <c r="D14" s="72">
        <f t="shared" si="0"/>
        <v>15</v>
      </c>
      <c r="I14" s="79">
        <v>43547</v>
      </c>
      <c r="J14" s="80" t="s">
        <v>263</v>
      </c>
      <c r="K14" s="81">
        <v>125</v>
      </c>
      <c r="L14" s="81">
        <v>125</v>
      </c>
      <c r="M14" s="81"/>
      <c r="N14" s="77" t="s">
        <v>279</v>
      </c>
    </row>
    <row r="15" spans="1:14" ht="30" x14ac:dyDescent="0.25">
      <c r="A15" s="78" t="s">
        <v>255</v>
      </c>
      <c r="C15" s="72">
        <v>25</v>
      </c>
      <c r="D15" s="72">
        <f t="shared" si="0"/>
        <v>0</v>
      </c>
      <c r="I15" s="79">
        <v>43547</v>
      </c>
      <c r="J15" s="80" t="s">
        <v>270</v>
      </c>
      <c r="K15" s="81">
        <v>100</v>
      </c>
      <c r="L15" s="81">
        <v>100</v>
      </c>
      <c r="M15" s="81"/>
      <c r="N15" s="77" t="s">
        <v>280</v>
      </c>
    </row>
    <row r="16" spans="1:14" x14ac:dyDescent="0.25">
      <c r="A16" s="78" t="s">
        <v>242</v>
      </c>
      <c r="C16" s="72">
        <v>150</v>
      </c>
      <c r="D16" s="72">
        <f t="shared" si="0"/>
        <v>0</v>
      </c>
      <c r="I16" s="79">
        <v>43547</v>
      </c>
      <c r="J16" s="80" t="s">
        <v>271</v>
      </c>
      <c r="K16" s="81">
        <v>435</v>
      </c>
      <c r="L16" s="81">
        <v>495</v>
      </c>
      <c r="M16" s="81"/>
      <c r="N16" s="77" t="s">
        <v>281</v>
      </c>
    </row>
    <row r="17" spans="1:14" x14ac:dyDescent="0.25">
      <c r="A17" s="78" t="s">
        <v>243</v>
      </c>
      <c r="B17" s="72">
        <v>2</v>
      </c>
      <c r="C17" s="72">
        <v>120</v>
      </c>
      <c r="D17" s="72">
        <f t="shared" si="0"/>
        <v>240</v>
      </c>
      <c r="K17" s="82">
        <f>SUM(K11:K16)</f>
        <v>1200</v>
      </c>
      <c r="L17" s="72">
        <f>SUM(L11:L16)</f>
        <v>1760</v>
      </c>
    </row>
    <row r="18" spans="1:14" x14ac:dyDescent="0.25">
      <c r="A18" s="78" t="s">
        <v>244</v>
      </c>
      <c r="B18" s="72">
        <v>0</v>
      </c>
      <c r="C18" s="72">
        <v>175</v>
      </c>
      <c r="D18" s="72">
        <f t="shared" si="0"/>
        <v>0</v>
      </c>
    </row>
    <row r="19" spans="1:14" x14ac:dyDescent="0.25">
      <c r="A19" s="78" t="s">
        <v>245</v>
      </c>
      <c r="B19" s="72">
        <v>1</v>
      </c>
      <c r="C19" s="72">
        <v>370</v>
      </c>
      <c r="D19" s="72">
        <f t="shared" si="0"/>
        <v>370</v>
      </c>
      <c r="J19" s="72" t="s">
        <v>53</v>
      </c>
      <c r="K19" s="76">
        <v>1740</v>
      </c>
    </row>
    <row r="20" spans="1:14" x14ac:dyDescent="0.25">
      <c r="A20" s="78" t="s">
        <v>246</v>
      </c>
      <c r="B20" s="72">
        <v>0</v>
      </c>
      <c r="C20" s="72">
        <v>120</v>
      </c>
      <c r="D20" s="72">
        <f t="shared" si="0"/>
        <v>0</v>
      </c>
      <c r="J20" s="72" t="s">
        <v>286</v>
      </c>
      <c r="K20" s="82">
        <f>280+200+125</f>
        <v>605</v>
      </c>
    </row>
    <row r="21" spans="1:14" x14ac:dyDescent="0.25">
      <c r="A21" s="78" t="s">
        <v>247</v>
      </c>
      <c r="B21" s="72">
        <v>0</v>
      </c>
      <c r="C21" s="72">
        <v>240</v>
      </c>
      <c r="D21" s="72">
        <f t="shared" si="0"/>
        <v>0</v>
      </c>
      <c r="J21" s="72" t="s">
        <v>6</v>
      </c>
      <c r="K21" s="73">
        <f>K10+K17+K19+K20</f>
        <v>5240</v>
      </c>
      <c r="M21" s="72">
        <f>K10+K17+K19</f>
        <v>4635</v>
      </c>
    </row>
    <row r="22" spans="1:14" x14ac:dyDescent="0.25">
      <c r="A22" s="78" t="s">
        <v>248</v>
      </c>
      <c r="B22" s="72">
        <v>2</v>
      </c>
      <c r="C22" s="72">
        <v>380</v>
      </c>
      <c r="D22" s="72">
        <f t="shared" si="0"/>
        <v>760</v>
      </c>
      <c r="J22" s="72" t="s">
        <v>58</v>
      </c>
      <c r="K22" s="73">
        <v>-240</v>
      </c>
    </row>
    <row r="23" spans="1:14" x14ac:dyDescent="0.25">
      <c r="A23" s="78" t="s">
        <v>249</v>
      </c>
      <c r="D23" s="72">
        <f t="shared" si="0"/>
        <v>0</v>
      </c>
      <c r="J23" s="72" t="s">
        <v>59</v>
      </c>
      <c r="K23" s="73">
        <v>-70</v>
      </c>
    </row>
    <row r="24" spans="1:14" x14ac:dyDescent="0.25">
      <c r="A24" s="83" t="s">
        <v>25</v>
      </c>
      <c r="B24" s="72">
        <v>2</v>
      </c>
      <c r="C24" s="72">
        <v>100</v>
      </c>
      <c r="D24" s="72">
        <f t="shared" si="0"/>
        <v>200</v>
      </c>
      <c r="G24" s="72" t="s">
        <v>27</v>
      </c>
      <c r="J24" s="72" t="s">
        <v>61</v>
      </c>
      <c r="K24" s="73">
        <f>SUM(K21:K23)-K20</f>
        <v>4325</v>
      </c>
      <c r="M24" s="84">
        <f>M21+K22+K23</f>
        <v>4325</v>
      </c>
      <c r="N24" s="72">
        <f>M24-500</f>
        <v>3825</v>
      </c>
    </row>
    <row r="25" spans="1:14" x14ac:dyDescent="0.25">
      <c r="A25" s="83" t="s">
        <v>256</v>
      </c>
      <c r="B25" s="72">
        <v>3</v>
      </c>
      <c r="C25" s="72">
        <v>200</v>
      </c>
      <c r="D25" s="72">
        <f t="shared" si="0"/>
        <v>600</v>
      </c>
      <c r="F25" s="72" t="s">
        <v>284</v>
      </c>
      <c r="G25" s="72" t="s">
        <v>27</v>
      </c>
    </row>
    <row r="26" spans="1:14" x14ac:dyDescent="0.25">
      <c r="A26" s="83" t="s">
        <v>64</v>
      </c>
      <c r="B26" s="72">
        <v>1</v>
      </c>
      <c r="C26" s="72">
        <v>80</v>
      </c>
      <c r="D26" s="72">
        <f t="shared" si="0"/>
        <v>80</v>
      </c>
      <c r="G26" s="72" t="s">
        <v>20</v>
      </c>
      <c r="J26" s="72" t="s">
        <v>289</v>
      </c>
      <c r="K26" s="73">
        <f>18-11</f>
        <v>7</v>
      </c>
      <c r="N26" s="72" t="s">
        <v>288</v>
      </c>
    </row>
    <row r="27" spans="1:14" x14ac:dyDescent="0.25">
      <c r="A27" s="83" t="s">
        <v>39</v>
      </c>
      <c r="B27" s="72">
        <v>1</v>
      </c>
      <c r="C27" s="72">
        <v>80</v>
      </c>
      <c r="D27" s="72">
        <f t="shared" si="0"/>
        <v>80</v>
      </c>
      <c r="G27" s="72" t="s">
        <v>20</v>
      </c>
    </row>
    <row r="28" spans="1:14" x14ac:dyDescent="0.25">
      <c r="A28" s="83" t="s">
        <v>272</v>
      </c>
      <c r="B28" s="72">
        <v>2</v>
      </c>
      <c r="C28" s="72">
        <v>150</v>
      </c>
      <c r="D28" s="72">
        <f t="shared" si="0"/>
        <v>300</v>
      </c>
      <c r="G28" s="72" t="s">
        <v>10</v>
      </c>
    </row>
    <row r="29" spans="1:14" x14ac:dyDescent="0.25">
      <c r="A29" s="83" t="s">
        <v>259</v>
      </c>
      <c r="B29" s="72">
        <v>4</v>
      </c>
      <c r="C29" s="72">
        <v>125</v>
      </c>
      <c r="D29" s="72">
        <f t="shared" si="0"/>
        <v>500</v>
      </c>
      <c r="F29" s="72" t="s">
        <v>284</v>
      </c>
      <c r="G29" s="85" t="s">
        <v>287</v>
      </c>
    </row>
    <row r="30" spans="1:14" x14ac:dyDescent="0.25">
      <c r="A30" s="86" t="s">
        <v>6</v>
      </c>
      <c r="D30" s="71">
        <f>SUM(D3:D29)</f>
        <v>5240</v>
      </c>
    </row>
  </sheetData>
  <hyperlinks>
    <hyperlink ref="J3" r:id="rId1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54.01.021694%7CN&amp;hash=1RFIMmlhQiBVP2qcNVPy6wCC" xr:uid="{AF9ED86C-3594-4F5B-8AC8-343A4C2A8D60}"/>
    <hyperlink ref="J4" r:id="rId2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8.17.423257%7CN&amp;hash=p8PaB10HZpeljIUfKDMxlwCC" xr:uid="{BEA4D4F5-31B8-4E23-A99C-3EF29E51ECE1}"/>
    <hyperlink ref="J5" r:id="rId3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4.29.697886%7CN&amp;hash=u8mdCqgbkK1ogOtSNkPguwCC" xr:uid="{F5F7F8D1-5215-43AC-852C-F26A7489789D}"/>
    <hyperlink ref="J6" r:id="rId4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2.40.51.407862%7CN&amp;hash=pz459SzMdPvRfP7mENEu4gCC" xr:uid="{F6F8BA4D-5DA5-46C0-8706-231126050236}"/>
    <hyperlink ref="J7" r:id="rId5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0.04.18.522847%7CN&amp;hash=lwRlu19GD1RhyIVDRSMYmwCC" xr:uid="{3F2BB44F-61B3-40C5-A3FA-7C0AE625FCDD}"/>
    <hyperlink ref="J8" r:id="rId6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10.03.47.211038%7CN&amp;hash=Q1Osf2wG0GNZj2skRC4KYACC" xr:uid="{ED9D332C-31C5-4C09-9156-4BFDB02CDBE6}"/>
    <hyperlink ref="J9" r:id="rId7" display="https://internetbanken.privat.nordea.se/nsp/core?usecase=accounttransactions&amp;command=viewtransactionsinfo&amp;guid=3jz2nwcp5nNxxi0rA3LlYgCC&amp;commandorigin=0.account_transactions&amp;fpid=OLzGgltOD6lI24aFevJL6wCC1095702853480872572xxxxxxxxx&amp;key=B002019-03-2400000326700029002019-03-24-09.45.30.635945%7CN&amp;hash=68TBO4M52B4d1wDiu6n9qQCC" xr:uid="{E3A0E454-7060-4F35-B363-1039F6052E85}"/>
    <hyperlink ref="J11" r:id="rId8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20.30.54.034565%7CN&amp;hash=BWql7lP5IuQQT56ijD9ItgCC" xr:uid="{4244E2BE-6607-487B-B891-0BAC508FAE91}"/>
    <hyperlink ref="J12" r:id="rId9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20.15.19.367851%7CN&amp;hash=9uxVeRTHWeFJBSTEG4XACgCC" xr:uid="{BA06596E-3448-4CA8-9FEC-48DC0396AAB9}"/>
    <hyperlink ref="J13" r:id="rId10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4.06.07.267262%7CN&amp;hash=jNfQB6hAVDJBGkRdXK2pLACC" xr:uid="{9A48C06F-6194-47E1-81D8-D00423287205}"/>
    <hyperlink ref="J14" r:id="rId11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40.30.064092%7CN&amp;hash=uSPEfuXLWqwm4zdlKljT6QCC" xr:uid="{29DCEE9B-3147-409D-8FA5-4A85EA77DD7F}"/>
    <hyperlink ref="J15" r:id="rId12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37.48.000839%7CN&amp;hash=0ExKD63wUbOlSjEQBpM3GgCC" xr:uid="{95BB9C1C-5B50-4BDE-B095-6D5C3B90AD26}"/>
    <hyperlink ref="J16" r:id="rId13" display="https://internetbanken.privat.nordea.se/nsp/core?usecase=accounttransactions&amp;command=viewtransactionsinfo&amp;guid=3jz2nwcp5nNxxi0rA3LlYgCC&amp;commandorigin=0.account_transactions&amp;fpid=OLzGgltOD6lI24aFevJL6wCC1095702853480872572xxxxxxxxx&amp;key=B002019-03-2300000326700029002019-03-23-13.29.24.958185%7CN&amp;hash=auKBRyCenMZTdMQ69TJTCQCC" xr:uid="{9216F7A3-B652-4C74-B61E-C0BC84D38343}"/>
  </hyperlinks>
  <pageMargins left="0.7" right="0.7" top="0.75" bottom="0.75" header="0.3" footer="0.3"/>
  <drawing r:id="rId14"/>
  <legacyDrawing r:id="rId15"/>
  <controls>
    <mc:AlternateContent xmlns:mc="http://schemas.openxmlformats.org/markup-compatibility/2006">
      <mc:Choice Requires="x14">
        <control shapeId="6145" r:id="rId16" name="Control 1">
          <controlPr defaultSize="0" r:id="rId17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6145" r:id="rId16" name="Control 1"/>
      </mc:Fallback>
    </mc:AlternateContent>
    <mc:AlternateContent xmlns:mc="http://schemas.openxmlformats.org/markup-compatibility/2006">
      <mc:Choice Requires="x14">
        <control shapeId="6146" r:id="rId18" name="Control 2">
          <controlPr defaultSize="0" r:id="rId17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8</xdr:col>
                <xdr:colOff>257175</xdr:colOff>
                <xdr:row>4</xdr:row>
                <xdr:rowOff>76200</xdr:rowOff>
              </to>
            </anchor>
          </controlPr>
        </control>
      </mc:Choice>
      <mc:Fallback>
        <control shapeId="6146" r:id="rId18" name="Control 2"/>
      </mc:Fallback>
    </mc:AlternateContent>
    <mc:AlternateContent xmlns:mc="http://schemas.openxmlformats.org/markup-compatibility/2006">
      <mc:Choice Requires="x14">
        <control shapeId="6147" r:id="rId19" name="Control 3">
          <controlPr defaultSize="0" r:id="rId17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257175</xdr:colOff>
                <xdr:row>5</xdr:row>
                <xdr:rowOff>76200</xdr:rowOff>
              </to>
            </anchor>
          </controlPr>
        </control>
      </mc:Choice>
      <mc:Fallback>
        <control shapeId="6147" r:id="rId19" name="Control 3"/>
      </mc:Fallback>
    </mc:AlternateContent>
    <mc:AlternateContent xmlns:mc="http://schemas.openxmlformats.org/markup-compatibility/2006">
      <mc:Choice Requires="x14">
        <control shapeId="6148" r:id="rId20" name="Control 4">
          <controlPr defaultSize="0" r:id="rId17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8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6148" r:id="rId20" name="Control 4"/>
      </mc:Fallback>
    </mc:AlternateContent>
    <mc:AlternateContent xmlns:mc="http://schemas.openxmlformats.org/markup-compatibility/2006">
      <mc:Choice Requires="x14">
        <control shapeId="6149" r:id="rId21" name="Control 5">
          <controlPr defaultSize="0" r:id="rId17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257175</xdr:colOff>
                <xdr:row>7</xdr:row>
                <xdr:rowOff>76200</xdr:rowOff>
              </to>
            </anchor>
          </controlPr>
        </control>
      </mc:Choice>
      <mc:Fallback>
        <control shapeId="6149" r:id="rId21" name="Control 5"/>
      </mc:Fallback>
    </mc:AlternateContent>
    <mc:AlternateContent xmlns:mc="http://schemas.openxmlformats.org/markup-compatibility/2006">
      <mc:Choice Requires="x14">
        <control shapeId="6150" r:id="rId22" name="Control 6">
          <controlPr defaultSize="0" r:id="rId17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257175</xdr:colOff>
                <xdr:row>8</xdr:row>
                <xdr:rowOff>76200</xdr:rowOff>
              </to>
            </anchor>
          </controlPr>
        </control>
      </mc:Choice>
      <mc:Fallback>
        <control shapeId="6150" r:id="rId22" name="Control 6"/>
      </mc:Fallback>
    </mc:AlternateContent>
    <mc:AlternateContent xmlns:mc="http://schemas.openxmlformats.org/markup-compatibility/2006">
      <mc:Choice Requires="x14">
        <control shapeId="6151" r:id="rId23" name="Control 7">
          <controlPr defaultSize="0" r:id="rId17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257175</xdr:colOff>
                <xdr:row>9</xdr:row>
                <xdr:rowOff>76200</xdr:rowOff>
              </to>
            </anchor>
          </controlPr>
        </control>
      </mc:Choice>
      <mc:Fallback>
        <control shapeId="6151" r:id="rId23" name="Control 7"/>
      </mc:Fallback>
    </mc:AlternateContent>
    <mc:AlternateContent xmlns:mc="http://schemas.openxmlformats.org/markup-compatibility/2006">
      <mc:Choice Requires="x14">
        <control shapeId="6152" r:id="rId24" name="Control 8">
          <controlPr defaultSize="0" r:id="rId17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257175</xdr:colOff>
                <xdr:row>10</xdr:row>
                <xdr:rowOff>76200</xdr:rowOff>
              </to>
            </anchor>
          </controlPr>
        </control>
      </mc:Choice>
      <mc:Fallback>
        <control shapeId="6152" r:id="rId24" name="Control 8"/>
      </mc:Fallback>
    </mc:AlternateContent>
    <mc:AlternateContent xmlns:mc="http://schemas.openxmlformats.org/markup-compatibility/2006">
      <mc:Choice Requires="x14">
        <control shapeId="6153" r:id="rId25" name="Control 9">
          <controlPr defaultSize="0" r:id="rId17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257175</xdr:colOff>
                <xdr:row>11</xdr:row>
                <xdr:rowOff>76200</xdr:rowOff>
              </to>
            </anchor>
          </controlPr>
        </control>
      </mc:Choice>
      <mc:Fallback>
        <control shapeId="6153" r:id="rId25" name="Control 9"/>
      </mc:Fallback>
    </mc:AlternateContent>
    <mc:AlternateContent xmlns:mc="http://schemas.openxmlformats.org/markup-compatibility/2006">
      <mc:Choice Requires="x14">
        <control shapeId="6154" r:id="rId26" name="Control 10">
          <controlPr defaultSize="0" r:id="rId17">
            <anchor moveWithCells="1">
              <from>
                <xdr:col>8</xdr:col>
                <xdr:colOff>0</xdr:colOff>
                <xdr:row>11</xdr:row>
                <xdr:rowOff>0</xdr:rowOff>
              </from>
              <to>
                <xdr:col>8</xdr:col>
                <xdr:colOff>257175</xdr:colOff>
                <xdr:row>12</xdr:row>
                <xdr:rowOff>76200</xdr:rowOff>
              </to>
            </anchor>
          </controlPr>
        </control>
      </mc:Choice>
      <mc:Fallback>
        <control shapeId="6154" r:id="rId26" name="Control 10"/>
      </mc:Fallback>
    </mc:AlternateContent>
    <mc:AlternateContent xmlns:mc="http://schemas.openxmlformats.org/markup-compatibility/2006">
      <mc:Choice Requires="x14">
        <control shapeId="6155" r:id="rId27" name="Control 11">
          <controlPr defaultSize="0" r:id="rId17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257175</xdr:colOff>
                <xdr:row>13</xdr:row>
                <xdr:rowOff>76200</xdr:rowOff>
              </to>
            </anchor>
          </controlPr>
        </control>
      </mc:Choice>
      <mc:Fallback>
        <control shapeId="6155" r:id="rId27" name="Control 11"/>
      </mc:Fallback>
    </mc:AlternateContent>
    <mc:AlternateContent xmlns:mc="http://schemas.openxmlformats.org/markup-compatibility/2006">
      <mc:Choice Requires="x14">
        <control shapeId="6156" r:id="rId28" name="Control 12">
          <controlPr defaultSize="0" r:id="rId17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8</xdr:col>
                <xdr:colOff>257175</xdr:colOff>
                <xdr:row>14</xdr:row>
                <xdr:rowOff>76200</xdr:rowOff>
              </to>
            </anchor>
          </controlPr>
        </control>
      </mc:Choice>
      <mc:Fallback>
        <control shapeId="6156" r:id="rId28" name="Control 12"/>
      </mc:Fallback>
    </mc:AlternateContent>
    <mc:AlternateContent xmlns:mc="http://schemas.openxmlformats.org/markup-compatibility/2006">
      <mc:Choice Requires="x14">
        <control shapeId="6157" r:id="rId29" name="Control 13">
          <controlPr defaultSize="0" r:id="rId17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257175</xdr:colOff>
                <xdr:row>14</xdr:row>
                <xdr:rowOff>266700</xdr:rowOff>
              </to>
            </anchor>
          </controlPr>
        </control>
      </mc:Choice>
      <mc:Fallback>
        <control shapeId="6157" r:id="rId29" name="Control 1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Dagredovisning</vt:lpstr>
      <vt:lpstr>FörsSÅF</vt:lpstr>
      <vt:lpstr>Redovisning</vt:lpstr>
      <vt:lpstr>Trängselskatt</vt:lpstr>
      <vt:lpstr>RedTillSÅF</vt:lpstr>
      <vt:lpstr>Swish</vt:lpstr>
      <vt:lpstr>Årsmötet</vt:lpstr>
      <vt:lpstr>Dagredovisning!Utskriftsområde</vt:lpstr>
      <vt:lpstr>Redovisning!Utskriftsområde</vt:lpstr>
      <vt:lpstr>Trängselskatt!Utskriftsområde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cp:lastPrinted>2019-03-20T18:37:54Z</cp:lastPrinted>
  <dcterms:created xsi:type="dcterms:W3CDTF">2013-03-07T20:01:09Z</dcterms:created>
  <dcterms:modified xsi:type="dcterms:W3CDTF">2019-04-02T21:10:13Z</dcterms:modified>
</cp:coreProperties>
</file>